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Mortgage Sandbox\15 Data\"/>
    </mc:Choice>
  </mc:AlternateContent>
  <xr:revisionPtr revIDLastSave="0" documentId="13_ncr:1_{FDD4468C-3B34-4B7B-9E35-15A40BA24BFE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Unmet Demand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N48" i="1"/>
  <c r="N18" i="1"/>
  <c r="W41" i="1"/>
  <c r="W11" i="1"/>
  <c r="M48" i="1" l="1"/>
  <c r="O48" i="1" s="1"/>
  <c r="P48" i="1" s="1"/>
  <c r="Q48" i="1" s="1"/>
  <c r="R48" i="1" s="1"/>
  <c r="L48" i="1"/>
  <c r="K48" i="1"/>
  <c r="J48" i="1"/>
  <c r="I48" i="1"/>
  <c r="H48" i="1"/>
  <c r="G48" i="1"/>
  <c r="F48" i="1"/>
  <c r="E48" i="1"/>
  <c r="H18" i="1"/>
  <c r="M18" i="1"/>
  <c r="O38" i="1"/>
  <c r="W48" i="1" l="1"/>
  <c r="T12" i="1"/>
  <c r="I18" i="1" l="1"/>
  <c r="J18" i="1"/>
  <c r="K18" i="1"/>
  <c r="L18" i="1"/>
  <c r="O18" i="1"/>
  <c r="P18" i="1" s="1"/>
  <c r="Q18" i="1" s="1"/>
  <c r="G108" i="1"/>
  <c r="H108" i="1"/>
  <c r="F108" i="1"/>
  <c r="E112" i="1"/>
  <c r="F43" i="1"/>
  <c r="F44" i="1"/>
  <c r="F49" i="1"/>
  <c r="G43" i="1"/>
  <c r="G46" i="1" s="1"/>
  <c r="G44" i="1"/>
  <c r="G49" i="1"/>
  <c r="H43" i="1"/>
  <c r="H44" i="1"/>
  <c r="H49" i="1"/>
  <c r="I43" i="1"/>
  <c r="I44" i="1"/>
  <c r="I49" i="1"/>
  <c r="J43" i="1"/>
  <c r="J44" i="1"/>
  <c r="J46" i="1"/>
  <c r="J49" i="1"/>
  <c r="K43" i="1"/>
  <c r="K44" i="1"/>
  <c r="K49" i="1"/>
  <c r="L43" i="1"/>
  <c r="L46" i="1" s="1"/>
  <c r="L44" i="1"/>
  <c r="L49" i="1"/>
  <c r="M43" i="1"/>
  <c r="M44" i="1"/>
  <c r="M49" i="1"/>
  <c r="N43" i="1"/>
  <c r="N44" i="1"/>
  <c r="N49" i="1"/>
  <c r="O43" i="1"/>
  <c r="O44" i="1"/>
  <c r="P43" i="1"/>
  <c r="P44" i="1"/>
  <c r="Q43" i="1"/>
  <c r="Q44" i="1"/>
  <c r="R43" i="1"/>
  <c r="R44" i="1"/>
  <c r="R49" i="1"/>
  <c r="S43" i="1"/>
  <c r="S44" i="1"/>
  <c r="S49" i="1"/>
  <c r="T42" i="1"/>
  <c r="T43" i="1" s="1"/>
  <c r="T49" i="1"/>
  <c r="U42" i="1"/>
  <c r="U43" i="1" s="1"/>
  <c r="U49" i="1"/>
  <c r="U51" i="1"/>
  <c r="V42" i="1"/>
  <c r="V43" i="1"/>
  <c r="V44" i="1"/>
  <c r="V49" i="1"/>
  <c r="V51" i="1"/>
  <c r="E43" i="1"/>
  <c r="E44" i="1"/>
  <c r="E4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E13" i="1"/>
  <c r="E14" i="1"/>
  <c r="E18" i="1"/>
  <c r="F13" i="1"/>
  <c r="F14" i="1"/>
  <c r="F18" i="1"/>
  <c r="F19" i="1" s="1"/>
  <c r="G13" i="1"/>
  <c r="G14" i="1"/>
  <c r="G18" i="1"/>
  <c r="G19" i="1" s="1"/>
  <c r="H13" i="1"/>
  <c r="H16" i="1" s="1"/>
  <c r="H14" i="1"/>
  <c r="H19" i="1"/>
  <c r="I13" i="1"/>
  <c r="I14" i="1"/>
  <c r="I19" i="1"/>
  <c r="J13" i="1"/>
  <c r="J14" i="1"/>
  <c r="J19" i="1"/>
  <c r="K13" i="1"/>
  <c r="K14" i="1"/>
  <c r="K16" i="1" s="1"/>
  <c r="K19" i="1"/>
  <c r="L13" i="1"/>
  <c r="L14" i="1"/>
  <c r="L19" i="1"/>
  <c r="M13" i="1"/>
  <c r="M16" i="1" s="1"/>
  <c r="M14" i="1"/>
  <c r="M19" i="1"/>
  <c r="N13" i="1"/>
  <c r="N16" i="1" s="1"/>
  <c r="N14" i="1"/>
  <c r="N19" i="1"/>
  <c r="O13" i="1"/>
  <c r="O14" i="1"/>
  <c r="O19" i="1"/>
  <c r="P13" i="1"/>
  <c r="P14" i="1"/>
  <c r="Q13" i="1"/>
  <c r="Q14" i="1"/>
  <c r="R13" i="1"/>
  <c r="R16" i="1" s="1"/>
  <c r="R14" i="1"/>
  <c r="S13" i="1"/>
  <c r="S16" i="1" s="1"/>
  <c r="S14" i="1"/>
  <c r="S19" i="1"/>
  <c r="T13" i="1"/>
  <c r="T16" i="1" s="1"/>
  <c r="T14" i="1"/>
  <c r="T19" i="1"/>
  <c r="U12" i="1"/>
  <c r="W12" i="1" s="1"/>
  <c r="U19" i="1"/>
  <c r="V12" i="1"/>
  <c r="V14" i="1" s="1"/>
  <c r="V19" i="1"/>
  <c r="D78" i="1"/>
  <c r="D77" i="1"/>
  <c r="R57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P16" i="1" l="1"/>
  <c r="N46" i="1"/>
  <c r="U14" i="1"/>
  <c r="P46" i="1"/>
  <c r="V13" i="1"/>
  <c r="U13" i="1"/>
  <c r="U16" i="1" s="1"/>
  <c r="U21" i="1" s="1"/>
  <c r="G16" i="1"/>
  <c r="G21" i="1" s="1"/>
  <c r="E19" i="1"/>
  <c r="O46" i="1"/>
  <c r="F114" i="1"/>
  <c r="F110" i="1" s="1"/>
  <c r="I16" i="1"/>
  <c r="I21" i="1" s="1"/>
  <c r="W14" i="1"/>
  <c r="T44" i="1"/>
  <c r="S46" i="1"/>
  <c r="R46" i="1"/>
  <c r="R53" i="1" s="1"/>
  <c r="H114" i="1"/>
  <c r="W13" i="1"/>
  <c r="W43" i="1"/>
  <c r="W42" i="1"/>
  <c r="H46" i="1"/>
  <c r="S57" i="1"/>
  <c r="T57" i="1" s="1"/>
  <c r="U57" i="1" s="1"/>
  <c r="V57" i="1" s="1"/>
  <c r="F111" i="1"/>
  <c r="O16" i="1"/>
  <c r="O21" i="1" s="1"/>
  <c r="K21" i="1"/>
  <c r="I46" i="1"/>
  <c r="I53" i="1" s="1"/>
  <c r="J16" i="1"/>
  <c r="J21" i="1" s="1"/>
  <c r="H21" i="1"/>
  <c r="F16" i="1"/>
  <c r="F21" i="1" s="1"/>
  <c r="E16" i="1"/>
  <c r="E46" i="1"/>
  <c r="K46" i="1"/>
  <c r="K53" i="1" s="1"/>
  <c r="F46" i="1"/>
  <c r="G114" i="1"/>
  <c r="Q16" i="1"/>
  <c r="L16" i="1"/>
  <c r="L21" i="1" s="1"/>
  <c r="V46" i="1"/>
  <c r="V53" i="1" s="1"/>
  <c r="Q46" i="1"/>
  <c r="M46" i="1"/>
  <c r="M53" i="1" s="1"/>
  <c r="N53" i="1"/>
  <c r="F53" i="1"/>
  <c r="H53" i="1"/>
  <c r="J53" i="1"/>
  <c r="G53" i="1"/>
  <c r="L53" i="1"/>
  <c r="N21" i="1"/>
  <c r="M21" i="1"/>
  <c r="Q19" i="1"/>
  <c r="Q21" i="1" s="1"/>
  <c r="R18" i="1"/>
  <c r="W18" i="1" s="1"/>
  <c r="S21" i="1"/>
  <c r="T46" i="1"/>
  <c r="T53" i="1" s="1"/>
  <c r="V16" i="1"/>
  <c r="V21" i="1" s="1"/>
  <c r="P19" i="1"/>
  <c r="P21" i="1" s="1"/>
  <c r="U44" i="1"/>
  <c r="U46" i="1" s="1"/>
  <c r="U53" i="1" s="1"/>
  <c r="S53" i="1"/>
  <c r="T21" i="1"/>
  <c r="F112" i="1" l="1"/>
  <c r="E53" i="1"/>
  <c r="W46" i="1"/>
  <c r="W44" i="1"/>
  <c r="R19" i="1"/>
  <c r="R25" i="1" s="1"/>
  <c r="S25" i="1" s="1"/>
  <c r="T25" i="1" s="1"/>
  <c r="U25" i="1" s="1"/>
  <c r="V25" i="1" s="1"/>
  <c r="W16" i="1"/>
  <c r="H110" i="1"/>
  <c r="H111" i="1"/>
  <c r="E21" i="1"/>
  <c r="G110" i="1"/>
  <c r="G111" i="1"/>
  <c r="R21" i="1"/>
  <c r="O49" i="1"/>
  <c r="H112" i="1" l="1"/>
  <c r="E55" i="1"/>
  <c r="E23" i="1"/>
  <c r="W21" i="1"/>
  <c r="W19" i="1"/>
  <c r="G112" i="1"/>
  <c r="O53" i="1"/>
  <c r="P49" i="1"/>
  <c r="P53" i="1" s="1"/>
  <c r="E77" i="1" l="1"/>
  <c r="F23" i="1"/>
  <c r="F55" i="1"/>
  <c r="E78" i="1"/>
  <c r="Q49" i="1"/>
  <c r="W49" i="1" s="1"/>
  <c r="F78" i="1" l="1"/>
  <c r="G55" i="1"/>
  <c r="G23" i="1"/>
  <c r="F77" i="1"/>
  <c r="Q53" i="1"/>
  <c r="W53" i="1" s="1"/>
  <c r="H55" i="1" l="1"/>
  <c r="G78" i="1"/>
  <c r="H23" i="1"/>
  <c r="G77" i="1"/>
  <c r="I55" i="1" l="1"/>
  <c r="H78" i="1"/>
  <c r="I23" i="1"/>
  <c r="H77" i="1"/>
  <c r="J55" i="1" l="1"/>
  <c r="I78" i="1"/>
  <c r="J23" i="1"/>
  <c r="I77" i="1"/>
  <c r="J77" i="1" l="1"/>
  <c r="K23" i="1"/>
  <c r="J78" i="1"/>
  <c r="K55" i="1"/>
  <c r="K78" i="1" l="1"/>
  <c r="L55" i="1"/>
  <c r="K77" i="1"/>
  <c r="L23" i="1"/>
  <c r="M23" i="1" l="1"/>
  <c r="L77" i="1"/>
  <c r="M55" i="1"/>
  <c r="L78" i="1"/>
  <c r="N55" i="1" l="1"/>
  <c r="M78" i="1"/>
  <c r="M77" i="1"/>
  <c r="N23" i="1"/>
  <c r="O55" i="1" l="1"/>
  <c r="N78" i="1"/>
  <c r="O23" i="1"/>
  <c r="N77" i="1"/>
  <c r="O78" i="1" l="1"/>
  <c r="P55" i="1"/>
  <c r="P23" i="1"/>
  <c r="O77" i="1"/>
  <c r="Q55" i="1" l="1"/>
  <c r="P78" i="1"/>
  <c r="Q23" i="1"/>
  <c r="P77" i="1"/>
  <c r="R55" i="1" l="1"/>
  <c r="Q78" i="1"/>
  <c r="Q58" i="1"/>
  <c r="R23" i="1"/>
  <c r="Q77" i="1"/>
  <c r="Q26" i="1"/>
  <c r="S55" i="1" l="1"/>
  <c r="R78" i="1"/>
  <c r="R58" i="1"/>
  <c r="S23" i="1"/>
  <c r="R26" i="1"/>
  <c r="R77" i="1"/>
  <c r="S78" i="1" l="1"/>
  <c r="T55" i="1"/>
  <c r="S58" i="1"/>
  <c r="S77" i="1"/>
  <c r="T23" i="1"/>
  <c r="S26" i="1"/>
  <c r="T26" i="1" l="1"/>
  <c r="T77" i="1"/>
  <c r="U23" i="1"/>
  <c r="T78" i="1"/>
  <c r="T58" i="1"/>
  <c r="U55" i="1"/>
  <c r="U77" i="1" l="1"/>
  <c r="U26" i="1"/>
  <c r="V23" i="1"/>
  <c r="V55" i="1"/>
  <c r="U58" i="1"/>
  <c r="U78" i="1"/>
  <c r="V78" i="1" l="1"/>
  <c r="V58" i="1"/>
  <c r="V77" i="1"/>
  <c r="V26" i="1"/>
</calcChain>
</file>

<file path=xl/sharedStrings.xml><?xml version="1.0" encoding="utf-8"?>
<sst xmlns="http://schemas.openxmlformats.org/spreadsheetml/2006/main" count="151" uniqueCount="67">
  <si>
    <t>Housing Starts</t>
  </si>
  <si>
    <t>Average</t>
  </si>
  <si>
    <t>New Residents</t>
  </si>
  <si>
    <t>Surplus (Shortfall)</t>
  </si>
  <si>
    <t>Net New Homes</t>
  </si>
  <si>
    <t>Housing Completions</t>
  </si>
  <si>
    <t>2018F</t>
  </si>
  <si>
    <t>2019F</t>
  </si>
  <si>
    <t>2020F</t>
  </si>
  <si>
    <t>Total Metro Vancouver Households</t>
  </si>
  <si>
    <t>Link</t>
  </si>
  <si>
    <t>Source: Statistics Canada</t>
  </si>
  <si>
    <t>.</t>
  </si>
  <si>
    <t>Average household size is 2.5 in Vancouver CMA</t>
  </si>
  <si>
    <t>Forecast housing completions are the average of housing starts from 3 and 4 years prior because it takes 24 to 36 months to complete construction</t>
  </si>
  <si>
    <t>Source: Mortgage Sandbox Analysis</t>
  </si>
  <si>
    <t>Source: CMHC Housing Now – Local Housing Market Data</t>
  </si>
  <si>
    <t>Housing Starts in Metro Vancouver, 2001-2017</t>
  </si>
  <si>
    <t>Housing completions in Metro Vancouver, 2003-2017</t>
  </si>
  <si>
    <t>1,2</t>
  </si>
  <si>
    <t>5.95% of existing housing stock is underutilized, we assume a higher percentage (10%) of new construction will be bought to be underutilized.</t>
  </si>
  <si>
    <t>Required Homes (Avg. 2.5 Residents per Household)</t>
  </si>
  <si>
    <t>Shortage</t>
  </si>
  <si>
    <t>Sources/Assumptions:</t>
  </si>
  <si>
    <t>Add allowance for homes torn down (@20% of new units)</t>
  </si>
  <si>
    <t>14.3% of Metro Vancouver new homes built are replacing units torn down to make room for the new build.</t>
  </si>
  <si>
    <t>Source: Metro Vancouver / Statistics Canada</t>
  </si>
  <si>
    <t>Subtract homes torn down to build new homes (@14.3% of new units)</t>
  </si>
  <si>
    <t>10% to be empty (speculator/snowbirds / recreational)</t>
  </si>
  <si>
    <t>Cumulative Unmet Demand (Housing Units)</t>
  </si>
  <si>
    <t>Additional Homes Required to reach 3% vacancy rate in 2020</t>
  </si>
  <si>
    <t>We assume a higher percentage (10%) of new construction will be bought to be underutilized than reported by City of Vancouver because anecdotal evidence suggests new construction has a higher % underutilized than the 5.95% empty homes observed with total existing housing stock.</t>
  </si>
  <si>
    <t>D. Summary</t>
  </si>
  <si>
    <t>Source: Metro Vancouver Housing Book</t>
  </si>
  <si>
    <t>Mortgage Sandbox Assumption</t>
  </si>
  <si>
    <t>Metro Vancouver had 330,000 rental dwelling units in 2016</t>
  </si>
  <si>
    <t>To achieve 3% vacancy rate we will need to add 3% of total 2017 Rental Housing Stock, approximately 10,000 distributed over 2 years.</t>
  </si>
  <si>
    <t>2,3</t>
  </si>
  <si>
    <t>Source: Jens VonBergmann Analysis (MountainMath, CANSIM 026-0021)</t>
  </si>
  <si>
    <t>High Growth Scenario</t>
  </si>
  <si>
    <t>Likely Growth Scenario</t>
  </si>
  <si>
    <t>Low Growth Scenario</t>
  </si>
  <si>
    <t>A. Most Likely Growth Rate - Unmet Demand Forecast</t>
  </si>
  <si>
    <t>Low Growth Scenario uses 5-year average population growth from Census data. 2011-2016 growth rate.</t>
  </si>
  <si>
    <t>1,2,3</t>
  </si>
  <si>
    <t>Surplus (Shortfall) of Housing Units</t>
  </si>
  <si>
    <t>Cumulative Unmet Demand for Housing Units</t>
  </si>
  <si>
    <t>Allowances</t>
  </si>
  <si>
    <t>Total allowances</t>
  </si>
  <si>
    <t>F. Future Steady State Annual Required Supply</t>
  </si>
  <si>
    <r>
      <t xml:space="preserve">B. Most Likely Growth Rate - Unmet Demand Forecast </t>
    </r>
    <r>
      <rPr>
        <u/>
        <sz val="14"/>
        <color theme="1"/>
        <rFont val="Arial Black"/>
        <family val="2"/>
      </rPr>
      <t>plus units for a 3% vacancy rate</t>
    </r>
  </si>
  <si>
    <t>Rounded up to nearest one hundred units.</t>
  </si>
  <si>
    <t>Number of Homes</t>
  </si>
  <si>
    <t>10% to be empty (speculator/ snowbirds / recreational)</t>
  </si>
  <si>
    <t>By David Stroud, Founder of Mortgage Sandbox</t>
  </si>
  <si>
    <t>5 Year average historical population growth from Census data.</t>
  </si>
  <si>
    <t>6,7</t>
  </si>
  <si>
    <t>9,10</t>
  </si>
  <si>
    <t>Required New Homes (Avg. 2.5 Residents per Household)</t>
  </si>
  <si>
    <t>Add allowance for 10% underutilized (snowbirds / recreational / short term rental)</t>
  </si>
  <si>
    <t>Source: City of Vancouver / Housing Strategy</t>
  </si>
  <si>
    <t>Per City of Vancouver "Metro Vancouver population is forecast to expand by ~65,000 each year until 2021."</t>
  </si>
  <si>
    <t>Required housing to accommodate approximately 65,000 annual Metro Vancouver population growth from 2017-2021.</t>
  </si>
  <si>
    <t>Required housing to accommodate approximately 65,000 annual Metro Vancouver population growth from 2017-2021, and reach a 3% rental vacancy rate.</t>
  </si>
  <si>
    <t>Likely Growth Scenario Metro Vancouver and City of Vancouver approximate population growth forecast.</t>
  </si>
  <si>
    <t>High Growth Scenario adds a 10% buffer or contingency to the most likely growth scenario.</t>
  </si>
  <si>
    <t>Future Minimum Required Annual Housing Completions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</si>
</sst>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(#,##0\ \)"/>
    <numFmt numFmtId="166" formatCode="0.0%;[Red]\(0.0%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 Black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11"/>
      <color theme="1"/>
      <name val="Arial"/>
      <family val="2"/>
    </font>
    <font>
      <u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3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4" fontId="5" fillId="2" borderId="1" xfId="1" applyNumberFormat="1" applyFont="1" applyFill="1" applyBorder="1"/>
    <xf numFmtId="0" fontId="5" fillId="2" borderId="1" xfId="0" applyFont="1" applyFill="1" applyBorder="1"/>
    <xf numFmtId="3" fontId="3" fillId="2" borderId="1" xfId="0" applyNumberFormat="1" applyFont="1" applyFill="1" applyBorder="1"/>
    <xf numFmtId="0" fontId="6" fillId="2" borderId="1" xfId="0" applyFont="1" applyFill="1" applyBorder="1"/>
    <xf numFmtId="0" fontId="7" fillId="2" borderId="0" xfId="0" applyFont="1" applyFill="1"/>
    <xf numFmtId="164" fontId="5" fillId="2" borderId="1" xfId="0" applyNumberFormat="1" applyFont="1" applyFill="1" applyBorder="1"/>
    <xf numFmtId="0" fontId="8" fillId="2" borderId="0" xfId="0" applyFont="1" applyFill="1"/>
    <xf numFmtId="0" fontId="0" fillId="2" borderId="0" xfId="0" applyFill="1" applyAlignment="1">
      <alignment vertical="top"/>
    </xf>
    <xf numFmtId="0" fontId="9" fillId="2" borderId="0" xfId="3" applyFill="1" applyAlignment="1">
      <alignment vertical="top"/>
    </xf>
    <xf numFmtId="165" fontId="3" fillId="2" borderId="1" xfId="0" applyNumberFormat="1" applyFont="1" applyFill="1" applyBorder="1"/>
    <xf numFmtId="0" fontId="10" fillId="2" borderId="0" xfId="0" applyFont="1" applyFill="1"/>
    <xf numFmtId="0" fontId="5" fillId="3" borderId="1" xfId="0" applyFont="1" applyFill="1" applyBorder="1" applyAlignment="1">
      <alignment horizontal="center" wrapText="1"/>
    </xf>
    <xf numFmtId="49" fontId="11" fillId="2" borderId="1" xfId="1" applyNumberFormat="1" applyFont="1" applyFill="1" applyBorder="1"/>
    <xf numFmtId="0" fontId="9" fillId="0" borderId="0" xfId="3" applyFill="1" applyAlignment="1">
      <alignment vertical="top"/>
    </xf>
    <xf numFmtId="0" fontId="5" fillId="3" borderId="1" xfId="0" applyFont="1" applyFill="1" applyBorder="1"/>
    <xf numFmtId="3" fontId="0" fillId="2" borderId="0" xfId="0" applyNumberFormat="1" applyFill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12" fillId="4" borderId="6" xfId="0" applyFont="1" applyFill="1" applyBorder="1"/>
    <xf numFmtId="166" fontId="12" fillId="4" borderId="6" xfId="2" applyNumberFormat="1" applyFont="1" applyFill="1" applyBorder="1"/>
    <xf numFmtId="0" fontId="2" fillId="4" borderId="7" xfId="0" applyFont="1" applyFill="1" applyBorder="1"/>
    <xf numFmtId="0" fontId="0" fillId="2" borderId="0" xfId="0" applyFill="1" applyAlignment="1">
      <alignment horizontal="right"/>
    </xf>
    <xf numFmtId="165" fontId="3" fillId="2" borderId="1" xfId="1" applyNumberFormat="1" applyFont="1" applyFill="1" applyBorder="1"/>
    <xf numFmtId="0" fontId="3" fillId="2" borderId="0" xfId="0" applyFont="1" applyFill="1"/>
    <xf numFmtId="9" fontId="3" fillId="2" borderId="1" xfId="2" applyFont="1" applyFill="1" applyBorder="1"/>
    <xf numFmtId="43" fontId="3" fillId="2" borderId="1" xfId="1" applyFont="1" applyFill="1" applyBorder="1"/>
    <xf numFmtId="0" fontId="9" fillId="0" borderId="0" xfId="3" applyFill="1"/>
    <xf numFmtId="0" fontId="7" fillId="2" borderId="0" xfId="0" applyFont="1" applyFill="1" applyAlignment="1">
      <alignment horizontal="right"/>
    </xf>
    <xf numFmtId="165" fontId="5" fillId="2" borderId="1" xfId="1" applyNumberFormat="1" applyFont="1" applyFill="1" applyBorder="1"/>
    <xf numFmtId="0" fontId="9" fillId="2" borderId="0" xfId="3" applyFill="1"/>
    <xf numFmtId="0" fontId="0" fillId="2" borderId="0" xfId="0" applyFill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FFF"/>
      <color rgb="FFFE5000"/>
      <color rgb="FF00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Cumulative Unmet Demand (Housing Units)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'Unmet Demand'!$D$77</c:f>
              <c:strCache>
                <c:ptCount val="1"/>
                <c:pt idx="0">
                  <c:v>A. Most Likely Growth Rate - Unmet Demand Forecast</c:v>
                </c:pt>
              </c:strCache>
            </c:strRef>
          </c:tx>
          <c:spPr>
            <a:ln w="28575" cap="rnd">
              <a:solidFill>
                <a:srgbClr val="00CD00"/>
              </a:solidFill>
              <a:round/>
            </a:ln>
            <a:effectLst/>
          </c:spPr>
          <c:marker>
            <c:symbol val="none"/>
          </c:marker>
          <c:cat>
            <c:strRef>
              <c:f>'Unmet Demand'!$E$76:$V$76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2018F</c:v>
                </c:pt>
                <c:pt idx="16">
                  <c:v>2019F</c:v>
                </c:pt>
                <c:pt idx="17">
                  <c:v>2020F</c:v>
                </c:pt>
              </c:strCache>
            </c:strRef>
          </c:cat>
          <c:val>
            <c:numRef>
              <c:f>'Unmet Demand'!$E$77:$V$77</c:f>
              <c:numCache>
                <c:formatCode>#,##0_ ;\(#,##0\ \)</c:formatCode>
                <c:ptCount val="18"/>
                <c:pt idx="0">
                  <c:v>-300</c:v>
                </c:pt>
                <c:pt idx="1">
                  <c:v>300</c:v>
                </c:pt>
                <c:pt idx="2">
                  <c:v>1900</c:v>
                </c:pt>
                <c:pt idx="3">
                  <c:v>5200</c:v>
                </c:pt>
                <c:pt idx="4">
                  <c:v>3000</c:v>
                </c:pt>
                <c:pt idx="5">
                  <c:v>1700</c:v>
                </c:pt>
                <c:pt idx="6">
                  <c:v>-1400</c:v>
                </c:pt>
                <c:pt idx="7">
                  <c:v>-4700</c:v>
                </c:pt>
                <c:pt idx="8">
                  <c:v>-10700</c:v>
                </c:pt>
                <c:pt idx="9">
                  <c:v>-9800</c:v>
                </c:pt>
                <c:pt idx="10">
                  <c:v>-7900</c:v>
                </c:pt>
                <c:pt idx="11">
                  <c:v>-6500</c:v>
                </c:pt>
                <c:pt idx="12">
                  <c:v>-5400</c:v>
                </c:pt>
                <c:pt idx="13">
                  <c:v>-3600</c:v>
                </c:pt>
                <c:pt idx="14">
                  <c:v>-13100</c:v>
                </c:pt>
                <c:pt idx="15">
                  <c:v>-24000</c:v>
                </c:pt>
                <c:pt idx="16">
                  <c:v>-31500</c:v>
                </c:pt>
                <c:pt idx="17">
                  <c:v>-37000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F-4BC3-9471-2804E48EC92D}"/>
            </c:ext>
          </c:extLst>
        </c:ser>
        <c:ser>
          <c:idx val="1"/>
          <c:order val="1"/>
          <c:tx>
            <c:strRef>
              <c:f>'Unmet Demand'!$D$78</c:f>
              <c:strCache>
                <c:ptCount val="1"/>
                <c:pt idx="0">
                  <c:v>B. Most Likely Growth Rate - Unmet Demand Forecast plus units for a 3% vacancy rate</c:v>
                </c:pt>
              </c:strCache>
            </c:strRef>
          </c:tx>
          <c:spPr>
            <a:ln w="28575" cap="rnd">
              <a:solidFill>
                <a:srgbClr val="007FFF"/>
              </a:solidFill>
              <a:round/>
            </a:ln>
            <a:effectLst/>
          </c:spPr>
          <c:marker>
            <c:symbol val="none"/>
          </c:marker>
          <c:cat>
            <c:strRef>
              <c:f>'Unmet Demand'!$E$76:$V$76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2018F</c:v>
                </c:pt>
                <c:pt idx="16">
                  <c:v>2019F</c:v>
                </c:pt>
                <c:pt idx="17">
                  <c:v>2020F</c:v>
                </c:pt>
              </c:strCache>
            </c:strRef>
          </c:cat>
          <c:val>
            <c:numRef>
              <c:f>'Unmet Demand'!$E$78:$V$78</c:f>
              <c:numCache>
                <c:formatCode>#,##0_ ;\(#,##0\ \)</c:formatCode>
                <c:ptCount val="18"/>
                <c:pt idx="0">
                  <c:v>-300</c:v>
                </c:pt>
                <c:pt idx="1">
                  <c:v>300</c:v>
                </c:pt>
                <c:pt idx="2">
                  <c:v>1900</c:v>
                </c:pt>
                <c:pt idx="3">
                  <c:v>5200</c:v>
                </c:pt>
                <c:pt idx="4">
                  <c:v>3000</c:v>
                </c:pt>
                <c:pt idx="5">
                  <c:v>1700</c:v>
                </c:pt>
                <c:pt idx="6">
                  <c:v>-1400</c:v>
                </c:pt>
                <c:pt idx="7">
                  <c:v>-4700</c:v>
                </c:pt>
                <c:pt idx="8">
                  <c:v>-10700</c:v>
                </c:pt>
                <c:pt idx="9">
                  <c:v>-9800</c:v>
                </c:pt>
                <c:pt idx="10">
                  <c:v>-7900</c:v>
                </c:pt>
                <c:pt idx="11">
                  <c:v>-6500</c:v>
                </c:pt>
                <c:pt idx="12">
                  <c:v>-5400</c:v>
                </c:pt>
                <c:pt idx="13">
                  <c:v>-3600</c:v>
                </c:pt>
                <c:pt idx="14">
                  <c:v>-13100</c:v>
                </c:pt>
                <c:pt idx="15">
                  <c:v>-24000</c:v>
                </c:pt>
                <c:pt idx="16">
                  <c:v>-36500</c:v>
                </c:pt>
                <c:pt idx="17">
                  <c:v>-47000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F-4BC3-9471-2804E48EC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445632"/>
        <c:axId val="430444976"/>
      </c:lineChart>
      <c:catAx>
        <c:axId val="430445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444976"/>
        <c:crosses val="autoZero"/>
        <c:auto val="1"/>
        <c:lblAlgn val="ctr"/>
        <c:lblOffset val="100"/>
        <c:noMultiLvlLbl val="0"/>
      </c:catAx>
      <c:valAx>
        <c:axId val="4304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Homes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(#,##0\ 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44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225135</xdr:colOff>
      <xdr:row>79</xdr:row>
      <xdr:rowOff>19628</xdr:rowOff>
    </xdr:from>
    <xdr:to>
      <xdr:col>16</xdr:col>
      <xdr:colOff>761999</xdr:colOff>
      <xdr:row>102</xdr:row>
      <xdr:rowOff>178955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8AE71D-18F9-4F62-BCD2-342A9C378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733136</xdr:colOff>
      <xdr:row>80</xdr:row>
      <xdr:rowOff>28862</xdr:rowOff>
    </xdr:from>
    <xdr:to>
      <xdr:col>3</xdr:col>
      <xdr:colOff>4226414</xdr:colOff>
      <xdr:row>81</xdr:row>
      <xdr:rowOff>158104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6C94B0A-A90E-466D-A4E3-554959BAE0B2}"/>
            </a:ext>
          </a:extLst>
        </xdr:cNvPr>
        <xdr:cNvSpPr txBox="1"/>
      </xdr:nvSpPr>
      <xdr:spPr>
        <a:xfrm>
          <a:off x="1910772" y="31455589"/>
          <a:ext cx="3493278" cy="31397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CA" sz="1100"/>
            <a:t>Homes sitting empty</a:t>
          </a:r>
        </a:p>
      </xdr:txBody>
    </xdr:sp>
    <xdr:clientData/>
  </xdr:twoCellAnchor>
  <xdr:twoCellAnchor>
    <xdr:from>
      <xdr:col>3</xdr:col>
      <xdr:colOff>790863</xdr:colOff>
      <xdr:row>99</xdr:row>
      <xdr:rowOff>63498</xdr:rowOff>
    </xdr:from>
    <xdr:to>
      <xdr:col>3</xdr:col>
      <xdr:colOff>4284259</xdr:colOff>
      <xdr:row>101</xdr:row>
      <xdr:rowOff>8015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B29E56AA-A90E-4F25-A4BA-2D2F989C32B7}"/>
            </a:ext>
          </a:extLst>
        </xdr:cNvPr>
        <xdr:cNvSpPr txBox="1"/>
      </xdr:nvSpPr>
      <xdr:spPr>
        <a:xfrm>
          <a:off x="1847272" y="31715362"/>
          <a:ext cx="3493396" cy="3139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CA" sz="1100"/>
            <a:t>Households</a:t>
          </a:r>
          <a:r>
            <a:rPr lang="en-CA" sz="1100" baseline="0"/>
            <a:t> waiting for a home</a:t>
          </a:r>
          <a:endParaRPr lang="en-CA" sz="1100"/>
        </a:p>
      </xdr:txBody>
    </xdr:sp>
    <xdr:clientData/>
  </xdr:twoCellAnchor>
  <xdr:twoCellAnchor editAs="oneCell">
    <xdr:from>
      <xdr:col>3</xdr:col>
      <xdr:colOff>53975</xdr:colOff>
      <xdr:row>0</xdr:row>
      <xdr:rowOff>133350</xdr:rowOff>
    </xdr:from>
    <xdr:to>
      <xdr:col>3</xdr:col>
      <xdr:colOff>1768475</xdr:colOff>
      <xdr:row>4</xdr:row>
      <xdr:rowOff>131167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9332B8-9C29-4C57-9F8F-2A526FA1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33350"/>
          <a:ext cx="1714500" cy="759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rovancouver.org/services/regional-planning/PlanningPublications/MV_Housing_Data_Book.pdf" TargetMode="External"/><Relationship Id="rId13" Type="http://schemas.openxmlformats.org/officeDocument/2006/relationships/hyperlink" Target="http://www.metrovancouver.org/services/regional-planning/PlanningPublications/MV_Housing_Data_Book.pdf" TargetMode="External"/><Relationship Id="rId18" Type="http://schemas.openxmlformats.org/officeDocument/2006/relationships/hyperlink" Target="https://council.vancouver.ca/20171128/documents/rr1presentation.pdf" TargetMode="External"/><Relationship Id="rId3" Type="http://schemas.openxmlformats.org/officeDocument/2006/relationships/hyperlink" Target="http://www12.statcan.gc.ca/census-recensement/2016/dp-pd/prof/details/page.cfm?Lang=E&amp;Geo1=CMACA&amp;Code1=933&amp;Geo2=PR&amp;Code2=59&amp;Data=Count&amp;SearchText=vancouver&amp;SearchType=Begins&amp;SearchPR=01&amp;B1=All&amp;TABID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metrovancouver.org/services/regional-planning/PlanningPublications/2016CensusBulletinPopulation.pdf" TargetMode="External"/><Relationship Id="rId12" Type="http://schemas.openxmlformats.org/officeDocument/2006/relationships/hyperlink" Target="https://doodles.mountainmath.ca/blog/2018/05/23/teardowns-and-emissions/" TargetMode="External"/><Relationship Id="rId17" Type="http://schemas.openxmlformats.org/officeDocument/2006/relationships/hyperlink" Target="https://council.vancouver.ca/20171128/documents/rr1presentation.pdf" TargetMode="External"/><Relationship Id="rId2" Type="http://schemas.openxmlformats.org/officeDocument/2006/relationships/hyperlink" Target="http://www.metrovancouver.org/services/regional-planning/PlanningPublications/MV_Housing_Data_Book.pdf" TargetMode="External"/><Relationship Id="rId16" Type="http://schemas.openxmlformats.org/officeDocument/2006/relationships/hyperlink" Target="http://www.metrovancouver.org/services/regional-planning/PlanningPublications/2016CensusBulletinPopulation.pdf" TargetMode="External"/><Relationship Id="rId20" Type="http://schemas.openxmlformats.org/officeDocument/2006/relationships/hyperlink" Target="https://council.vancouver.ca/20171128/documents/rr1presentation.pdf" TargetMode="External"/><Relationship Id="rId1" Type="http://schemas.openxmlformats.org/officeDocument/2006/relationships/hyperlink" Target="http://www.metrovancouver.org/services/regional-planning/PlanningPublications/MV_Housing_Data_Book.pdf" TargetMode="External"/><Relationship Id="rId6" Type="http://schemas.openxmlformats.org/officeDocument/2006/relationships/hyperlink" Target="https://doodles.mountainmath.ca/blog/2018/05/23/teardowns-and-emissions/" TargetMode="External"/><Relationship Id="rId11" Type="http://schemas.openxmlformats.org/officeDocument/2006/relationships/hyperlink" Target="http://vancouver.ca/news-calendar/more-than-98-per-cent-of-homeowners-declared-by-empty-homes-tax-deadline.aspx" TargetMode="External"/><Relationship Id="rId5" Type="http://schemas.openxmlformats.org/officeDocument/2006/relationships/hyperlink" Target="https://doodles.mountainmath.ca/blog/2018/05/23/teardowns-and-emissions/" TargetMode="External"/><Relationship Id="rId15" Type="http://schemas.openxmlformats.org/officeDocument/2006/relationships/hyperlink" Target="http://vancouver.ca/news-calendar/more-than-98-per-cent-of-homeowners-declared-by-empty-homes-tax-deadline.aspx" TargetMode="External"/><Relationship Id="rId10" Type="http://schemas.openxmlformats.org/officeDocument/2006/relationships/hyperlink" Target="http://www12.statcan.gc.ca/census-recensement/2016/dp-pd/prof/details/page.cfm?Lang=E&amp;Geo1=CMACA&amp;Code1=933&amp;Geo2=PR&amp;Code2=59&amp;Data=Count&amp;SearchText=vancouver&amp;SearchType=Begins&amp;SearchPR=01&amp;B1=All&amp;TABID=1" TargetMode="External"/><Relationship Id="rId19" Type="http://schemas.openxmlformats.org/officeDocument/2006/relationships/hyperlink" Target="https://council.vancouver.ca/20171128/documents/rr1presentation.pdf" TargetMode="External"/><Relationship Id="rId4" Type="http://schemas.openxmlformats.org/officeDocument/2006/relationships/hyperlink" Target="http://vancouver.ca/news-calendar/more-than-98-per-cent-of-homeowners-declared-by-empty-homes-tax-deadline.aspx" TargetMode="External"/><Relationship Id="rId9" Type="http://schemas.openxmlformats.org/officeDocument/2006/relationships/hyperlink" Target="http://www.metrovancouver.org/services/regional-planning/PlanningPublications/MV_Housing_Data_Book.pdf" TargetMode="External"/><Relationship Id="rId14" Type="http://schemas.openxmlformats.org/officeDocument/2006/relationships/hyperlink" Target="http://www.metrovancouver.org/services/regional-planning/PlanningPublications/2016CensusBulletinPopulation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1"/>
  <sheetViews>
    <sheetView tabSelected="1" zoomScale="55" zoomScaleNormal="55" workbookViewId="0">
      <selection activeCell="N111" sqref="N111"/>
    </sheetView>
  </sheetViews>
  <sheetFormatPr defaultRowHeight="15" x14ac:dyDescent="0.25"/>
  <cols>
    <col min="2" max="2" width="2.85546875" customWidth="1"/>
    <col min="3" max="3" width="5.42578125" customWidth="1"/>
    <col min="4" max="4" width="67.140625" customWidth="1"/>
    <col min="5" max="22" width="11" customWidth="1"/>
    <col min="23" max="23" width="10.5703125" bestFit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5"/>
      <c r="C4" s="15"/>
      <c r="D4" s="1"/>
      <c r="E4" s="1"/>
      <c r="F4" s="1"/>
      <c r="G4" s="1"/>
      <c r="H4" s="1"/>
      <c r="I4" s="1"/>
      <c r="J4" s="1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5"/>
      <c r="C5" s="15"/>
      <c r="D5" s="1"/>
      <c r="E5" s="1"/>
      <c r="F5" s="1"/>
      <c r="G5" s="1"/>
      <c r="H5" s="1"/>
      <c r="I5" s="1"/>
      <c r="J5" s="1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5"/>
      <c r="C6" s="15"/>
      <c r="D6" s="1" t="s">
        <v>54</v>
      </c>
      <c r="E6" s="1"/>
      <c r="F6" s="1"/>
      <c r="G6" s="1"/>
      <c r="H6" s="1"/>
      <c r="I6" s="1"/>
      <c r="J6" s="1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5"/>
      <c r="C7" s="15"/>
      <c r="D7" s="1"/>
      <c r="E7" s="1"/>
      <c r="F7" s="1"/>
      <c r="G7" s="1"/>
      <c r="H7" s="1"/>
      <c r="I7" s="1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2.5" x14ac:dyDescent="0.45">
      <c r="A8" s="1"/>
      <c r="B8" s="1"/>
      <c r="C8" s="1"/>
      <c r="D8" s="2" t="s">
        <v>42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1"/>
      <c r="C9" s="1"/>
      <c r="D9" s="18" t="s">
        <v>62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1"/>
      <c r="C10" s="1"/>
      <c r="D10" s="4"/>
      <c r="E10" s="5">
        <v>2003</v>
      </c>
      <c r="F10" s="5">
        <v>2004</v>
      </c>
      <c r="G10" s="5">
        <v>2005</v>
      </c>
      <c r="H10" s="5">
        <v>2006</v>
      </c>
      <c r="I10" s="5">
        <v>2007</v>
      </c>
      <c r="J10" s="5">
        <v>2008</v>
      </c>
      <c r="K10" s="5">
        <v>2009</v>
      </c>
      <c r="L10" s="5">
        <v>2010</v>
      </c>
      <c r="M10" s="5">
        <v>2011</v>
      </c>
      <c r="N10" s="5">
        <v>2012</v>
      </c>
      <c r="O10" s="5">
        <v>2013</v>
      </c>
      <c r="P10" s="5">
        <v>2014</v>
      </c>
      <c r="Q10" s="5">
        <v>2015</v>
      </c>
      <c r="R10" s="5">
        <v>2016</v>
      </c>
      <c r="S10" s="5">
        <v>2017</v>
      </c>
      <c r="T10" s="5" t="s">
        <v>6</v>
      </c>
      <c r="U10" s="5" t="s">
        <v>7</v>
      </c>
      <c r="V10" s="5" t="s">
        <v>8</v>
      </c>
      <c r="W10" s="5" t="s">
        <v>1</v>
      </c>
      <c r="X10" s="1"/>
    </row>
    <row r="11" spans="1:24" x14ac:dyDescent="0.25">
      <c r="A11" s="1"/>
      <c r="B11" s="1"/>
      <c r="C11" s="34">
        <v>1</v>
      </c>
      <c r="D11" s="6" t="s">
        <v>0</v>
      </c>
      <c r="E11" s="7">
        <v>15626</v>
      </c>
      <c r="F11" s="7">
        <v>19430</v>
      </c>
      <c r="G11" s="7">
        <v>18914</v>
      </c>
      <c r="H11" s="7">
        <v>18705</v>
      </c>
      <c r="I11" s="7">
        <v>20736</v>
      </c>
      <c r="J11" s="7">
        <v>19591</v>
      </c>
      <c r="K11" s="7">
        <v>8339</v>
      </c>
      <c r="L11" s="7">
        <v>15217</v>
      </c>
      <c r="M11" s="7">
        <v>17867</v>
      </c>
      <c r="N11" s="7">
        <v>19027</v>
      </c>
      <c r="O11" s="7">
        <v>18696</v>
      </c>
      <c r="P11" s="7">
        <v>19212</v>
      </c>
      <c r="Q11" s="7">
        <v>20863</v>
      </c>
      <c r="R11" s="7">
        <v>27914</v>
      </c>
      <c r="S11" s="7">
        <v>26204</v>
      </c>
      <c r="T11" s="7"/>
      <c r="U11" s="7"/>
      <c r="V11" s="7"/>
      <c r="W11" s="41">
        <f>AVERAGE(E11:S11)</f>
        <v>19089.400000000001</v>
      </c>
      <c r="X11" s="1"/>
    </row>
    <row r="12" spans="1:24" x14ac:dyDescent="0.25">
      <c r="A12" s="1"/>
      <c r="B12" s="1"/>
      <c r="C12" s="34" t="s">
        <v>37</v>
      </c>
      <c r="D12" s="6" t="s">
        <v>5</v>
      </c>
      <c r="E12" s="7">
        <v>13394</v>
      </c>
      <c r="F12" s="7">
        <v>14302</v>
      </c>
      <c r="G12" s="7">
        <v>15834</v>
      </c>
      <c r="H12" s="7">
        <v>18072</v>
      </c>
      <c r="I12" s="7">
        <v>17816</v>
      </c>
      <c r="J12" s="7">
        <v>19150</v>
      </c>
      <c r="K12" s="7">
        <v>16788</v>
      </c>
      <c r="L12" s="7">
        <v>16474</v>
      </c>
      <c r="M12" s="7">
        <v>12919</v>
      </c>
      <c r="N12" s="7">
        <v>16958</v>
      </c>
      <c r="O12" s="7">
        <v>18392</v>
      </c>
      <c r="P12" s="7">
        <v>17731</v>
      </c>
      <c r="Q12" s="7">
        <v>17346</v>
      </c>
      <c r="R12" s="7">
        <v>18148</v>
      </c>
      <c r="S12" s="7">
        <v>21806</v>
      </c>
      <c r="T12" s="7">
        <f>AVERAGE(P11:Q11)</f>
        <v>20037.5</v>
      </c>
      <c r="U12" s="7">
        <f t="shared" ref="U12" si="0">AVERAGE(Q11:R11)</f>
        <v>24388.5</v>
      </c>
      <c r="V12" s="7">
        <f>AVERAGE(R11:S11)</f>
        <v>27059</v>
      </c>
      <c r="W12" s="41">
        <f>AVERAGE(E12:V12)</f>
        <v>18145.277777777777</v>
      </c>
      <c r="X12" s="1"/>
    </row>
    <row r="13" spans="1:24" x14ac:dyDescent="0.25">
      <c r="A13" s="1"/>
      <c r="B13" s="1"/>
      <c r="C13" s="34">
        <v>4</v>
      </c>
      <c r="D13" s="6" t="s">
        <v>27</v>
      </c>
      <c r="E13" s="17">
        <f>-E12*0.143</f>
        <v>-1915.3419999999999</v>
      </c>
      <c r="F13" s="17">
        <f t="shared" ref="F13" si="1">-F12*0.143</f>
        <v>-2045.1859999999999</v>
      </c>
      <c r="G13" s="17">
        <f t="shared" ref="G13" si="2">-G12*0.143</f>
        <v>-2264.2619999999997</v>
      </c>
      <c r="H13" s="17">
        <f t="shared" ref="H13" si="3">-H12*0.143</f>
        <v>-2584.2959999999998</v>
      </c>
      <c r="I13" s="17">
        <f t="shared" ref="I13" si="4">-I12*0.143</f>
        <v>-2547.6879999999996</v>
      </c>
      <c r="J13" s="17">
        <f t="shared" ref="J13" si="5">-J12*0.143</f>
        <v>-2738.45</v>
      </c>
      <c r="K13" s="17">
        <f t="shared" ref="K13" si="6">-K12*0.143</f>
        <v>-2400.6839999999997</v>
      </c>
      <c r="L13" s="17">
        <f t="shared" ref="L13" si="7">-L12*0.143</f>
        <v>-2355.7819999999997</v>
      </c>
      <c r="M13" s="17">
        <f t="shared" ref="M13" si="8">-M12*0.143</f>
        <v>-1847.4169999999999</v>
      </c>
      <c r="N13" s="17">
        <f t="shared" ref="N13" si="9">-N12*0.143</f>
        <v>-2424.9939999999997</v>
      </c>
      <c r="O13" s="17">
        <f t="shared" ref="O13" si="10">-O12*0.143</f>
        <v>-2630.0559999999996</v>
      </c>
      <c r="P13" s="17">
        <f t="shared" ref="P13" si="11">-P12*0.143</f>
        <v>-2535.5329999999999</v>
      </c>
      <c r="Q13" s="17">
        <f t="shared" ref="Q13" si="12">-Q12*0.143</f>
        <v>-2480.4779999999996</v>
      </c>
      <c r="R13" s="17">
        <f t="shared" ref="R13" si="13">-R12*0.143</f>
        <v>-2595.1639999999998</v>
      </c>
      <c r="S13" s="17">
        <f t="shared" ref="S13" si="14">-S12*0.143</f>
        <v>-3118.2579999999998</v>
      </c>
      <c r="T13" s="17">
        <f t="shared" ref="T13" si="15">-T12*0.143</f>
        <v>-2865.3624999999997</v>
      </c>
      <c r="U13" s="17">
        <f t="shared" ref="U13" si="16">-U12*0.143</f>
        <v>-3487.5554999999999</v>
      </c>
      <c r="V13" s="17">
        <f t="shared" ref="V13" si="17">-V12*0.143</f>
        <v>-3869.4369999999999</v>
      </c>
      <c r="W13" s="41">
        <f t="shared" ref="W13:W21" si="18">AVERAGE(E13:V13)</f>
        <v>-2594.7747222222224</v>
      </c>
      <c r="X13" s="1"/>
    </row>
    <row r="14" spans="1:24" x14ac:dyDescent="0.25">
      <c r="A14" s="1"/>
      <c r="B14" s="1"/>
      <c r="C14" s="34">
        <v>5</v>
      </c>
      <c r="D14" s="6" t="s">
        <v>53</v>
      </c>
      <c r="E14" s="17">
        <f>-E12*0.1</f>
        <v>-1339.4</v>
      </c>
      <c r="F14" s="17">
        <f t="shared" ref="F14:V14" si="19">-F12*0.1</f>
        <v>-1430.2</v>
      </c>
      <c r="G14" s="17">
        <f t="shared" si="19"/>
        <v>-1583.4</v>
      </c>
      <c r="H14" s="17">
        <f t="shared" si="19"/>
        <v>-1807.2</v>
      </c>
      <c r="I14" s="17">
        <f t="shared" si="19"/>
        <v>-1781.6000000000001</v>
      </c>
      <c r="J14" s="17">
        <f t="shared" si="19"/>
        <v>-1915</v>
      </c>
      <c r="K14" s="17">
        <f t="shared" si="19"/>
        <v>-1678.8000000000002</v>
      </c>
      <c r="L14" s="17">
        <f t="shared" si="19"/>
        <v>-1647.4</v>
      </c>
      <c r="M14" s="17">
        <f t="shared" si="19"/>
        <v>-1291.9000000000001</v>
      </c>
      <c r="N14" s="17">
        <f t="shared" si="19"/>
        <v>-1695.8000000000002</v>
      </c>
      <c r="O14" s="17">
        <f t="shared" si="19"/>
        <v>-1839.2</v>
      </c>
      <c r="P14" s="17">
        <f t="shared" si="19"/>
        <v>-1773.1000000000001</v>
      </c>
      <c r="Q14" s="17">
        <f t="shared" si="19"/>
        <v>-1734.6000000000001</v>
      </c>
      <c r="R14" s="17">
        <f t="shared" si="19"/>
        <v>-1814.8000000000002</v>
      </c>
      <c r="S14" s="17">
        <f t="shared" si="19"/>
        <v>-2180.6</v>
      </c>
      <c r="T14" s="17">
        <f t="shared" si="19"/>
        <v>-2003.75</v>
      </c>
      <c r="U14" s="17">
        <f t="shared" si="19"/>
        <v>-2438.85</v>
      </c>
      <c r="V14" s="17">
        <f t="shared" si="19"/>
        <v>-2705.9</v>
      </c>
      <c r="W14" s="41">
        <f t="shared" si="18"/>
        <v>-1814.5277777777774</v>
      </c>
      <c r="X14" s="1"/>
    </row>
    <row r="15" spans="1:24" x14ac:dyDescent="0.25">
      <c r="A15" s="1"/>
      <c r="B15" s="1"/>
      <c r="C15" s="3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41"/>
      <c r="X15" s="1"/>
    </row>
    <row r="16" spans="1:24" x14ac:dyDescent="0.25">
      <c r="A16" s="1"/>
      <c r="B16" s="12"/>
      <c r="C16" s="40"/>
      <c r="D16" s="9" t="s">
        <v>4</v>
      </c>
      <c r="E16" s="13">
        <f>SUM(E12:E14)</f>
        <v>10139.258</v>
      </c>
      <c r="F16" s="13">
        <f t="shared" ref="F16:V16" si="20">SUM(F12:F14)</f>
        <v>10826.614</v>
      </c>
      <c r="G16" s="13">
        <f t="shared" si="20"/>
        <v>11986.338000000002</v>
      </c>
      <c r="H16" s="13">
        <f t="shared" si="20"/>
        <v>13680.503999999999</v>
      </c>
      <c r="I16" s="13">
        <f t="shared" si="20"/>
        <v>13486.712</v>
      </c>
      <c r="J16" s="13">
        <f t="shared" si="20"/>
        <v>14496.55</v>
      </c>
      <c r="K16" s="13">
        <f t="shared" si="20"/>
        <v>12708.516</v>
      </c>
      <c r="L16" s="13">
        <f t="shared" si="20"/>
        <v>12470.818000000001</v>
      </c>
      <c r="M16" s="13">
        <f t="shared" si="20"/>
        <v>9779.6830000000009</v>
      </c>
      <c r="N16" s="13">
        <f t="shared" si="20"/>
        <v>12837.206000000002</v>
      </c>
      <c r="O16" s="13">
        <f t="shared" si="20"/>
        <v>13922.743999999999</v>
      </c>
      <c r="P16" s="13">
        <f t="shared" si="20"/>
        <v>13422.367</v>
      </c>
      <c r="Q16" s="13">
        <f t="shared" si="20"/>
        <v>13130.922</v>
      </c>
      <c r="R16" s="13">
        <f t="shared" si="20"/>
        <v>13738.036</v>
      </c>
      <c r="S16" s="13">
        <f t="shared" si="20"/>
        <v>16507.142</v>
      </c>
      <c r="T16" s="13">
        <f t="shared" si="20"/>
        <v>15168.387500000001</v>
      </c>
      <c r="U16" s="13">
        <f t="shared" si="20"/>
        <v>18462.094500000003</v>
      </c>
      <c r="V16" s="13">
        <f t="shared" si="20"/>
        <v>20483.663</v>
      </c>
      <c r="W16" s="41">
        <f t="shared" si="18"/>
        <v>13735.975277777778</v>
      </c>
      <c r="X16" s="1"/>
    </row>
    <row r="17" spans="1:24" x14ac:dyDescent="0.25">
      <c r="A17" s="1"/>
      <c r="B17" s="1"/>
      <c r="C17" s="3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41"/>
      <c r="X17" s="1"/>
    </row>
    <row r="18" spans="1:24" x14ac:dyDescent="0.25">
      <c r="A18" s="1"/>
      <c r="B18" s="1"/>
      <c r="C18" s="34" t="s">
        <v>56</v>
      </c>
      <c r="D18" s="6" t="s">
        <v>2</v>
      </c>
      <c r="E18" s="10">
        <f>ROUNDUP((2116581-1986965)/5,0)</f>
        <v>25924</v>
      </c>
      <c r="F18" s="10">
        <f t="shared" ref="F18:H18" si="21">ROUNDUP((2116581-1986965)/5,0)</f>
        <v>25924</v>
      </c>
      <c r="G18" s="10">
        <f t="shared" si="21"/>
        <v>25924</v>
      </c>
      <c r="H18" s="10">
        <f t="shared" si="21"/>
        <v>25924</v>
      </c>
      <c r="I18" s="10">
        <f t="shared" ref="I18:M18" si="22">ROUNDUP((2313328-2116581)/5,0)</f>
        <v>39350</v>
      </c>
      <c r="J18" s="10">
        <f t="shared" si="22"/>
        <v>39350</v>
      </c>
      <c r="K18" s="10">
        <f t="shared" si="22"/>
        <v>39350</v>
      </c>
      <c r="L18" s="10">
        <f t="shared" si="22"/>
        <v>39350</v>
      </c>
      <c r="M18" s="10">
        <f t="shared" si="22"/>
        <v>39350</v>
      </c>
      <c r="N18" s="10">
        <f>ROUNDUP((2463431-2313328)/5,0)</f>
        <v>30021</v>
      </c>
      <c r="O18" s="10">
        <f t="shared" ref="O18" si="23">N18</f>
        <v>30021</v>
      </c>
      <c r="P18" s="10">
        <f t="shared" ref="P18" si="24">O18</f>
        <v>30021</v>
      </c>
      <c r="Q18" s="10">
        <f t="shared" ref="Q18:R18" si="25">P18</f>
        <v>30021</v>
      </c>
      <c r="R18" s="10">
        <f t="shared" si="25"/>
        <v>30021</v>
      </c>
      <c r="S18" s="10">
        <v>65000</v>
      </c>
      <c r="T18" s="10">
        <v>65000</v>
      </c>
      <c r="U18" s="10">
        <v>65000</v>
      </c>
      <c r="V18" s="10">
        <v>65000</v>
      </c>
      <c r="W18" s="41">
        <f t="shared" si="18"/>
        <v>39475.055555555555</v>
      </c>
      <c r="X18" s="1"/>
    </row>
    <row r="19" spans="1:24" x14ac:dyDescent="0.25">
      <c r="A19" s="1"/>
      <c r="B19" s="1"/>
      <c r="C19" s="34">
        <v>8</v>
      </c>
      <c r="D19" s="6" t="s">
        <v>21</v>
      </c>
      <c r="E19" s="10">
        <f t="shared" ref="E19" si="26">E18/2.5</f>
        <v>10369.6</v>
      </c>
      <c r="F19" s="10">
        <f t="shared" ref="F19" si="27">F18/2.5</f>
        <v>10369.6</v>
      </c>
      <c r="G19" s="10">
        <f t="shared" ref="G19" si="28">G18/2.5</f>
        <v>10369.6</v>
      </c>
      <c r="H19" s="10">
        <f t="shared" ref="H19" si="29">H18/2.5</f>
        <v>10369.6</v>
      </c>
      <c r="I19" s="10">
        <f t="shared" ref="I19" si="30">I18/2.5</f>
        <v>15740</v>
      </c>
      <c r="J19" s="10">
        <f t="shared" ref="J19" si="31">J18/2.5</f>
        <v>15740</v>
      </c>
      <c r="K19" s="10">
        <f t="shared" ref="K19" si="32">K18/2.5</f>
        <v>15740</v>
      </c>
      <c r="L19" s="10">
        <f t="shared" ref="L19" si="33">L18/2.5</f>
        <v>15740</v>
      </c>
      <c r="M19" s="10">
        <f t="shared" ref="M19" si="34">M18/2.5</f>
        <v>15740</v>
      </c>
      <c r="N19" s="10">
        <f t="shared" ref="N19" si="35">N18/2.5</f>
        <v>12008.4</v>
      </c>
      <c r="O19" s="10">
        <f t="shared" ref="O19" si="36">O18/2.5</f>
        <v>12008.4</v>
      </c>
      <c r="P19" s="10">
        <f t="shared" ref="P19" si="37">P18/2.5</f>
        <v>12008.4</v>
      </c>
      <c r="Q19" s="10">
        <f t="shared" ref="Q19" si="38">Q18/2.5</f>
        <v>12008.4</v>
      </c>
      <c r="R19" s="10">
        <f t="shared" ref="R19" si="39">R18/2.5</f>
        <v>12008.4</v>
      </c>
      <c r="S19" s="10">
        <f t="shared" ref="S19" si="40">S18/2.5</f>
        <v>26000</v>
      </c>
      <c r="T19" s="10">
        <f t="shared" ref="T19" si="41">T18/2.5</f>
        <v>26000</v>
      </c>
      <c r="U19" s="10">
        <f t="shared" ref="U19" si="42">U18/2.5</f>
        <v>26000</v>
      </c>
      <c r="V19" s="10">
        <f t="shared" ref="V19" si="43">V18/2.5</f>
        <v>26000</v>
      </c>
      <c r="W19" s="41">
        <f t="shared" si="18"/>
        <v>15790.02222222222</v>
      </c>
      <c r="X19" s="1"/>
    </row>
    <row r="20" spans="1:24" x14ac:dyDescent="0.25">
      <c r="A20" s="1"/>
      <c r="B20" s="1"/>
      <c r="C20" s="34"/>
      <c r="D20" s="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41"/>
      <c r="X20" s="1"/>
    </row>
    <row r="21" spans="1:24" x14ac:dyDescent="0.25">
      <c r="A21" s="1"/>
      <c r="B21" s="1"/>
      <c r="C21" s="34"/>
      <c r="D21" s="6" t="s">
        <v>45</v>
      </c>
      <c r="E21" s="35">
        <f>E16-E19</f>
        <v>-230.34200000000055</v>
      </c>
      <c r="F21" s="35">
        <f t="shared" ref="F21:V21" si="44">F16-F19</f>
        <v>457.01399999999921</v>
      </c>
      <c r="G21" s="35">
        <f t="shared" si="44"/>
        <v>1616.7380000000012</v>
      </c>
      <c r="H21" s="35">
        <f t="shared" si="44"/>
        <v>3310.9039999999986</v>
      </c>
      <c r="I21" s="35">
        <f t="shared" si="44"/>
        <v>-2253.2880000000005</v>
      </c>
      <c r="J21" s="35">
        <f t="shared" si="44"/>
        <v>-1243.4500000000007</v>
      </c>
      <c r="K21" s="35">
        <f t="shared" si="44"/>
        <v>-3031.4840000000004</v>
      </c>
      <c r="L21" s="35">
        <f t="shared" si="44"/>
        <v>-3269.1819999999989</v>
      </c>
      <c r="M21" s="35">
        <f t="shared" si="44"/>
        <v>-5960.3169999999991</v>
      </c>
      <c r="N21" s="35">
        <f t="shared" si="44"/>
        <v>828.80600000000231</v>
      </c>
      <c r="O21" s="35">
        <f t="shared" si="44"/>
        <v>1914.3439999999991</v>
      </c>
      <c r="P21" s="35">
        <f t="shared" si="44"/>
        <v>1413.9670000000006</v>
      </c>
      <c r="Q21" s="35">
        <f t="shared" si="44"/>
        <v>1122.5220000000008</v>
      </c>
      <c r="R21" s="35">
        <f t="shared" si="44"/>
        <v>1729.6360000000004</v>
      </c>
      <c r="S21" s="35">
        <f t="shared" si="44"/>
        <v>-9492.8580000000002</v>
      </c>
      <c r="T21" s="35">
        <f t="shared" si="44"/>
        <v>-10831.612499999999</v>
      </c>
      <c r="U21" s="35">
        <f t="shared" si="44"/>
        <v>-7537.9054999999971</v>
      </c>
      <c r="V21" s="35">
        <f t="shared" si="44"/>
        <v>-5516.3369999999995</v>
      </c>
      <c r="W21" s="41">
        <f t="shared" si="18"/>
        <v>-2054.0469444444443</v>
      </c>
      <c r="X21" s="1"/>
    </row>
    <row r="22" spans="1:24" x14ac:dyDescent="0.25">
      <c r="A22" s="1"/>
      <c r="B22" s="1"/>
      <c r="C22" s="34"/>
      <c r="D22" s="6"/>
      <c r="E22" s="20">
        <f>E10</f>
        <v>2003</v>
      </c>
      <c r="F22" s="20">
        <f t="shared" ref="F22:V22" si="45">F10</f>
        <v>2004</v>
      </c>
      <c r="G22" s="20">
        <f t="shared" si="45"/>
        <v>2005</v>
      </c>
      <c r="H22" s="20">
        <f t="shared" si="45"/>
        <v>2006</v>
      </c>
      <c r="I22" s="20">
        <f t="shared" si="45"/>
        <v>2007</v>
      </c>
      <c r="J22" s="20">
        <f t="shared" si="45"/>
        <v>2008</v>
      </c>
      <c r="K22" s="20">
        <f t="shared" si="45"/>
        <v>2009</v>
      </c>
      <c r="L22" s="20">
        <f t="shared" si="45"/>
        <v>2010</v>
      </c>
      <c r="M22" s="20">
        <f t="shared" si="45"/>
        <v>2011</v>
      </c>
      <c r="N22" s="20">
        <f t="shared" si="45"/>
        <v>2012</v>
      </c>
      <c r="O22" s="20">
        <f t="shared" si="45"/>
        <v>2013</v>
      </c>
      <c r="P22" s="20">
        <f t="shared" si="45"/>
        <v>2014</v>
      </c>
      <c r="Q22" s="20">
        <f t="shared" si="45"/>
        <v>2015</v>
      </c>
      <c r="R22" s="20">
        <f t="shared" si="45"/>
        <v>2016</v>
      </c>
      <c r="S22" s="20">
        <f t="shared" si="45"/>
        <v>2017</v>
      </c>
      <c r="T22" s="20" t="str">
        <f t="shared" si="45"/>
        <v>2018F</v>
      </c>
      <c r="U22" s="20" t="str">
        <f t="shared" si="45"/>
        <v>2019F</v>
      </c>
      <c r="V22" s="20" t="str">
        <f t="shared" si="45"/>
        <v>2020F</v>
      </c>
      <c r="W22" s="7"/>
      <c r="X22" s="1"/>
    </row>
    <row r="23" spans="1:24" x14ac:dyDescent="0.25">
      <c r="A23" s="1"/>
      <c r="B23" s="1"/>
      <c r="C23" s="34"/>
      <c r="D23" s="11" t="s">
        <v>46</v>
      </c>
      <c r="E23" s="35">
        <f>E21</f>
        <v>-230.34200000000055</v>
      </c>
      <c r="F23" s="35">
        <f>E23+F21</f>
        <v>226.67199999999866</v>
      </c>
      <c r="G23" s="35">
        <f t="shared" ref="G23:V23" si="46">F23+G21</f>
        <v>1843.4099999999999</v>
      </c>
      <c r="H23" s="35">
        <f t="shared" si="46"/>
        <v>5154.3139999999985</v>
      </c>
      <c r="I23" s="35">
        <f t="shared" si="46"/>
        <v>2901.025999999998</v>
      </c>
      <c r="J23" s="35">
        <f t="shared" si="46"/>
        <v>1657.5759999999973</v>
      </c>
      <c r="K23" s="35">
        <f t="shared" si="46"/>
        <v>-1373.9080000000031</v>
      </c>
      <c r="L23" s="35">
        <f t="shared" si="46"/>
        <v>-4643.090000000002</v>
      </c>
      <c r="M23" s="35">
        <f t="shared" si="46"/>
        <v>-10603.407000000001</v>
      </c>
      <c r="N23" s="35">
        <f t="shared" si="46"/>
        <v>-9774.6009999999987</v>
      </c>
      <c r="O23" s="35">
        <f t="shared" si="46"/>
        <v>-7860.2569999999996</v>
      </c>
      <c r="P23" s="35">
        <f t="shared" si="46"/>
        <v>-6446.2899999999991</v>
      </c>
      <c r="Q23" s="35">
        <f t="shared" si="46"/>
        <v>-5323.7679999999982</v>
      </c>
      <c r="R23" s="35">
        <f t="shared" si="46"/>
        <v>-3594.1319999999978</v>
      </c>
      <c r="S23" s="35">
        <f t="shared" si="46"/>
        <v>-13086.989999999998</v>
      </c>
      <c r="T23" s="35">
        <f t="shared" si="46"/>
        <v>-23918.602499999997</v>
      </c>
      <c r="U23" s="35">
        <f t="shared" si="46"/>
        <v>-31456.507999999994</v>
      </c>
      <c r="V23" s="35">
        <f t="shared" si="46"/>
        <v>-36972.844999999994</v>
      </c>
      <c r="W23" s="35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 t="s">
        <v>9</v>
      </c>
      <c r="Q25" s="27">
        <v>960895</v>
      </c>
      <c r="R25" s="27">
        <f>Q25+R19</f>
        <v>972903.4</v>
      </c>
      <c r="S25" s="27">
        <f>R25+S19</f>
        <v>998903.4</v>
      </c>
      <c r="T25" s="27">
        <f>S25+T19</f>
        <v>1024903.4</v>
      </c>
      <c r="U25" s="27">
        <f>T25+U19</f>
        <v>1050903.3999999999</v>
      </c>
      <c r="V25" s="27">
        <f>U25+V19</f>
        <v>1076903.3999999999</v>
      </c>
      <c r="W25" s="28"/>
      <c r="X25" s="1"/>
    </row>
    <row r="26" spans="1:24" x14ac:dyDescent="0.25">
      <c r="A26" s="1"/>
      <c r="B26" s="1"/>
      <c r="C26" s="1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 t="s">
        <v>22</v>
      </c>
      <c r="Q26" s="32">
        <f>Q23/Q25</f>
        <v>-5.5404263733290302E-3</v>
      </c>
      <c r="R26" s="32">
        <f t="shared" ref="R26:V26" si="47">R23/R25</f>
        <v>-3.694233158194326E-3</v>
      </c>
      <c r="S26" s="32">
        <f t="shared" si="47"/>
        <v>-1.3101356948029207E-2</v>
      </c>
      <c r="T26" s="32">
        <f t="shared" si="47"/>
        <v>-2.3337421360881423E-2</v>
      </c>
      <c r="U26" s="32">
        <f t="shared" si="47"/>
        <v>-2.9932825414781223E-2</v>
      </c>
      <c r="V26" s="32">
        <f t="shared" si="47"/>
        <v>-3.4332554804822786E-2</v>
      </c>
      <c r="W26" s="33"/>
      <c r="X26" s="1"/>
    </row>
    <row r="27" spans="1:24" x14ac:dyDescent="0.25">
      <c r="A27" s="1"/>
      <c r="B27" s="1"/>
      <c r="C27" s="1"/>
      <c r="D27" s="14" t="s">
        <v>23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"/>
    </row>
    <row r="28" spans="1:24" x14ac:dyDescent="0.25">
      <c r="A28" s="1"/>
      <c r="B28" s="15">
        <v>1</v>
      </c>
      <c r="C28" s="15" t="s">
        <v>12</v>
      </c>
      <c r="D28" s="15" t="s">
        <v>17</v>
      </c>
      <c r="E28" s="15"/>
      <c r="F28" s="15"/>
      <c r="G28" s="15"/>
      <c r="H28" s="16" t="s">
        <v>10</v>
      </c>
      <c r="I28" s="15" t="s">
        <v>16</v>
      </c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5">
        <v>2</v>
      </c>
      <c r="C29" s="15" t="s">
        <v>12</v>
      </c>
      <c r="D29" s="43" t="s">
        <v>14</v>
      </c>
      <c r="E29" s="43"/>
      <c r="F29" s="43"/>
      <c r="G29" s="43"/>
      <c r="H29" s="15"/>
      <c r="I29" s="15" t="s">
        <v>15</v>
      </c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5">
        <v>3</v>
      </c>
      <c r="C30" s="15" t="s">
        <v>12</v>
      </c>
      <c r="D30" s="15" t="s">
        <v>18</v>
      </c>
      <c r="E30" s="15"/>
      <c r="F30" s="15"/>
      <c r="G30" s="15"/>
      <c r="H30" s="16" t="s">
        <v>10</v>
      </c>
      <c r="I30" s="15" t="s">
        <v>16</v>
      </c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0.100000000000001" customHeight="1" x14ac:dyDescent="0.25">
      <c r="A31" s="1"/>
      <c r="B31" s="15">
        <v>4</v>
      </c>
      <c r="C31" s="15" t="s">
        <v>12</v>
      </c>
      <c r="D31" s="43" t="s">
        <v>25</v>
      </c>
      <c r="E31" s="43"/>
      <c r="F31" s="43"/>
      <c r="G31" s="43"/>
      <c r="H31" s="21" t="s">
        <v>10</v>
      </c>
      <c r="I31" s="15" t="s">
        <v>38</v>
      </c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7.25" customHeight="1" x14ac:dyDescent="0.25">
      <c r="A32" s="1"/>
      <c r="B32" s="15">
        <v>5</v>
      </c>
      <c r="C32" s="15" t="s">
        <v>12</v>
      </c>
      <c r="D32" s="43" t="s">
        <v>31</v>
      </c>
      <c r="E32" s="43"/>
      <c r="F32" s="43"/>
      <c r="G32" s="43"/>
      <c r="H32" s="16" t="s">
        <v>10</v>
      </c>
      <c r="I32" s="15" t="s">
        <v>34</v>
      </c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5">
        <v>6</v>
      </c>
      <c r="C33" s="15" t="s">
        <v>12</v>
      </c>
      <c r="D33" s="43" t="s">
        <v>55</v>
      </c>
      <c r="E33" s="43"/>
      <c r="F33" s="43"/>
      <c r="G33" s="43"/>
      <c r="H33" s="16" t="s">
        <v>10</v>
      </c>
      <c r="I33" s="15" t="s">
        <v>26</v>
      </c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9.1" customHeight="1" x14ac:dyDescent="0.25">
      <c r="A34" s="1"/>
      <c r="B34" s="15">
        <v>7</v>
      </c>
      <c r="C34" s="15" t="s">
        <v>12</v>
      </c>
      <c r="D34" s="43" t="s">
        <v>61</v>
      </c>
      <c r="E34" s="43"/>
      <c r="F34" s="43"/>
      <c r="G34" s="43"/>
      <c r="H34" s="39" t="s">
        <v>10</v>
      </c>
      <c r="I34" s="15" t="s">
        <v>60</v>
      </c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5">
        <v>8</v>
      </c>
      <c r="C35" s="15" t="s">
        <v>12</v>
      </c>
      <c r="D35" s="15" t="s">
        <v>13</v>
      </c>
      <c r="E35" s="15"/>
      <c r="F35" s="15"/>
      <c r="G35" s="15"/>
      <c r="H35" s="16" t="s">
        <v>10</v>
      </c>
      <c r="I35" s="15" t="s">
        <v>11</v>
      </c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5"/>
      <c r="C36" s="15"/>
      <c r="D36" s="1"/>
      <c r="E36" s="1"/>
      <c r="F36" s="1"/>
      <c r="G36" s="1"/>
      <c r="H36" s="1"/>
      <c r="I36" s="1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5"/>
      <c r="C37" s="15"/>
      <c r="D37" s="1"/>
      <c r="E37" s="1"/>
      <c r="F37" s="1"/>
      <c r="G37" s="1"/>
      <c r="H37" s="1"/>
      <c r="I37" s="1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2.5" x14ac:dyDescent="0.45">
      <c r="A38" s="1"/>
      <c r="B38" s="1"/>
      <c r="C38" s="1"/>
      <c r="D38" s="2" t="s">
        <v>50</v>
      </c>
      <c r="E38" s="1"/>
      <c r="F38" s="1"/>
      <c r="G38" s="1"/>
      <c r="H38" s="1"/>
      <c r="I38" s="1"/>
      <c r="J38" s="1"/>
      <c r="K38" s="1"/>
      <c r="L38" s="1"/>
      <c r="M38" s="1">
        <v>2355000</v>
      </c>
      <c r="N38" s="1">
        <v>2011</v>
      </c>
      <c r="O38" s="1">
        <f>(Q38-M38)/10</f>
        <v>43300</v>
      </c>
      <c r="P38" s="1"/>
      <c r="Q38" s="1">
        <v>2788000</v>
      </c>
      <c r="R38" s="1">
        <v>2021</v>
      </c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8" t="s">
        <v>63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4"/>
      <c r="E40" s="5">
        <v>2003</v>
      </c>
      <c r="F40" s="5">
        <v>2004</v>
      </c>
      <c r="G40" s="5">
        <v>2005</v>
      </c>
      <c r="H40" s="5">
        <v>2006</v>
      </c>
      <c r="I40" s="5">
        <v>2007</v>
      </c>
      <c r="J40" s="5">
        <v>2008</v>
      </c>
      <c r="K40" s="5">
        <v>2009</v>
      </c>
      <c r="L40" s="5">
        <v>2010</v>
      </c>
      <c r="M40" s="5">
        <v>2011</v>
      </c>
      <c r="N40" s="5">
        <v>2012</v>
      </c>
      <c r="O40" s="5">
        <v>2013</v>
      </c>
      <c r="P40" s="5">
        <v>2014</v>
      </c>
      <c r="Q40" s="5">
        <v>2015</v>
      </c>
      <c r="R40" s="5">
        <v>2016</v>
      </c>
      <c r="S40" s="5">
        <v>2017</v>
      </c>
      <c r="T40" s="5" t="s">
        <v>6</v>
      </c>
      <c r="U40" s="5" t="s">
        <v>7</v>
      </c>
      <c r="V40" s="5" t="s">
        <v>8</v>
      </c>
      <c r="W40" s="5" t="s">
        <v>1</v>
      </c>
      <c r="X40" s="1"/>
    </row>
    <row r="41" spans="1:24" x14ac:dyDescent="0.25">
      <c r="A41" s="1"/>
      <c r="B41" s="1"/>
      <c r="C41" s="34" t="s">
        <v>19</v>
      </c>
      <c r="D41" s="6" t="s">
        <v>0</v>
      </c>
      <c r="E41" s="7">
        <v>15626</v>
      </c>
      <c r="F41" s="7">
        <v>19430</v>
      </c>
      <c r="G41" s="7">
        <v>18914</v>
      </c>
      <c r="H41" s="7">
        <v>18705</v>
      </c>
      <c r="I41" s="7">
        <v>20736</v>
      </c>
      <c r="J41" s="7">
        <v>19591</v>
      </c>
      <c r="K41" s="7">
        <v>8339</v>
      </c>
      <c r="L41" s="7">
        <v>15217</v>
      </c>
      <c r="M41" s="7">
        <v>17867</v>
      </c>
      <c r="N41" s="7">
        <v>19027</v>
      </c>
      <c r="O41" s="7">
        <v>18696</v>
      </c>
      <c r="P41" s="7">
        <v>19212</v>
      </c>
      <c r="Q41" s="7">
        <v>20863</v>
      </c>
      <c r="R41" s="7">
        <v>27914</v>
      </c>
      <c r="S41" s="7">
        <v>26204</v>
      </c>
      <c r="T41" s="7"/>
      <c r="U41" s="7"/>
      <c r="V41" s="7"/>
      <c r="W41" s="41">
        <f>AVERAGE(E41:S41)</f>
        <v>19089.400000000001</v>
      </c>
      <c r="X41" s="1"/>
    </row>
    <row r="42" spans="1:24" x14ac:dyDescent="0.25">
      <c r="A42" s="1"/>
      <c r="B42" s="1"/>
      <c r="C42" s="34">
        <v>3</v>
      </c>
      <c r="D42" s="6" t="s">
        <v>5</v>
      </c>
      <c r="E42" s="7">
        <v>13394</v>
      </c>
      <c r="F42" s="7">
        <v>14302</v>
      </c>
      <c r="G42" s="7">
        <v>15834</v>
      </c>
      <c r="H42" s="7">
        <v>18072</v>
      </c>
      <c r="I42" s="7">
        <v>17816</v>
      </c>
      <c r="J42" s="7">
        <v>19150</v>
      </c>
      <c r="K42" s="7">
        <v>16788</v>
      </c>
      <c r="L42" s="7">
        <v>16474</v>
      </c>
      <c r="M42" s="7">
        <v>12919</v>
      </c>
      <c r="N42" s="7">
        <v>16958</v>
      </c>
      <c r="O42" s="7">
        <v>18392</v>
      </c>
      <c r="P42" s="7">
        <v>17731</v>
      </c>
      <c r="Q42" s="7">
        <v>17346</v>
      </c>
      <c r="R42" s="7">
        <v>18148</v>
      </c>
      <c r="S42" s="7">
        <v>21806</v>
      </c>
      <c r="T42" s="7">
        <f>AVERAGE(P41:Q41)</f>
        <v>20037.5</v>
      </c>
      <c r="U42" s="7">
        <f>AVERAGE(Q41:R41)</f>
        <v>24388.5</v>
      </c>
      <c r="V42" s="7">
        <f>AVERAGE(R41:S41)</f>
        <v>27059</v>
      </c>
      <c r="W42" s="41">
        <f>AVERAGE(E42:V42)</f>
        <v>18145.277777777777</v>
      </c>
      <c r="X42" s="1"/>
    </row>
    <row r="43" spans="1:24" x14ac:dyDescent="0.25">
      <c r="A43" s="1"/>
      <c r="B43" s="1"/>
      <c r="C43" s="34">
        <v>4</v>
      </c>
      <c r="D43" s="6" t="s">
        <v>27</v>
      </c>
      <c r="E43" s="17">
        <f t="shared" ref="E43:V43" si="48">-E42*0.143</f>
        <v>-1915.3419999999999</v>
      </c>
      <c r="F43" s="17">
        <f t="shared" si="48"/>
        <v>-2045.1859999999999</v>
      </c>
      <c r="G43" s="17">
        <f t="shared" si="48"/>
        <v>-2264.2619999999997</v>
      </c>
      <c r="H43" s="17">
        <f t="shared" si="48"/>
        <v>-2584.2959999999998</v>
      </c>
      <c r="I43" s="17">
        <f t="shared" si="48"/>
        <v>-2547.6879999999996</v>
      </c>
      <c r="J43" s="17">
        <f t="shared" si="48"/>
        <v>-2738.45</v>
      </c>
      <c r="K43" s="17">
        <f t="shared" si="48"/>
        <v>-2400.6839999999997</v>
      </c>
      <c r="L43" s="17">
        <f t="shared" si="48"/>
        <v>-2355.7819999999997</v>
      </c>
      <c r="M43" s="17">
        <f t="shared" si="48"/>
        <v>-1847.4169999999999</v>
      </c>
      <c r="N43" s="17">
        <f t="shared" si="48"/>
        <v>-2424.9939999999997</v>
      </c>
      <c r="O43" s="17">
        <f t="shared" si="48"/>
        <v>-2630.0559999999996</v>
      </c>
      <c r="P43" s="17">
        <f t="shared" si="48"/>
        <v>-2535.5329999999999</v>
      </c>
      <c r="Q43" s="17">
        <f t="shared" si="48"/>
        <v>-2480.4779999999996</v>
      </c>
      <c r="R43" s="17">
        <f t="shared" si="48"/>
        <v>-2595.1639999999998</v>
      </c>
      <c r="S43" s="17">
        <f t="shared" si="48"/>
        <v>-3118.2579999999998</v>
      </c>
      <c r="T43" s="17">
        <f t="shared" si="48"/>
        <v>-2865.3624999999997</v>
      </c>
      <c r="U43" s="17">
        <f t="shared" si="48"/>
        <v>-3487.5554999999999</v>
      </c>
      <c r="V43" s="17">
        <f t="shared" si="48"/>
        <v>-3869.4369999999999</v>
      </c>
      <c r="W43" s="41">
        <f t="shared" ref="W43:W53" si="49">AVERAGE(E43:V43)</f>
        <v>-2594.7747222222224</v>
      </c>
      <c r="X43" s="1"/>
    </row>
    <row r="44" spans="1:24" x14ac:dyDescent="0.25">
      <c r="A44" s="1"/>
      <c r="B44" s="1"/>
      <c r="C44" s="34">
        <v>5</v>
      </c>
      <c r="D44" s="6" t="s">
        <v>28</v>
      </c>
      <c r="E44" s="17">
        <f t="shared" ref="E44:V44" si="50">-E42*0.1</f>
        <v>-1339.4</v>
      </c>
      <c r="F44" s="17">
        <f t="shared" si="50"/>
        <v>-1430.2</v>
      </c>
      <c r="G44" s="17">
        <f t="shared" si="50"/>
        <v>-1583.4</v>
      </c>
      <c r="H44" s="17">
        <f t="shared" si="50"/>
        <v>-1807.2</v>
      </c>
      <c r="I44" s="17">
        <f t="shared" si="50"/>
        <v>-1781.6000000000001</v>
      </c>
      <c r="J44" s="17">
        <f t="shared" si="50"/>
        <v>-1915</v>
      </c>
      <c r="K44" s="17">
        <f t="shared" si="50"/>
        <v>-1678.8000000000002</v>
      </c>
      <c r="L44" s="17">
        <f t="shared" si="50"/>
        <v>-1647.4</v>
      </c>
      <c r="M44" s="17">
        <f t="shared" si="50"/>
        <v>-1291.9000000000001</v>
      </c>
      <c r="N44" s="17">
        <f t="shared" si="50"/>
        <v>-1695.8000000000002</v>
      </c>
      <c r="O44" s="17">
        <f t="shared" si="50"/>
        <v>-1839.2</v>
      </c>
      <c r="P44" s="17">
        <f t="shared" si="50"/>
        <v>-1773.1000000000001</v>
      </c>
      <c r="Q44" s="17">
        <f t="shared" si="50"/>
        <v>-1734.6000000000001</v>
      </c>
      <c r="R44" s="17">
        <f t="shared" si="50"/>
        <v>-1814.8000000000002</v>
      </c>
      <c r="S44" s="17">
        <f t="shared" si="50"/>
        <v>-2180.6</v>
      </c>
      <c r="T44" s="17">
        <f t="shared" si="50"/>
        <v>-2003.75</v>
      </c>
      <c r="U44" s="17">
        <f t="shared" si="50"/>
        <v>-2438.85</v>
      </c>
      <c r="V44" s="17">
        <f t="shared" si="50"/>
        <v>-2705.9</v>
      </c>
      <c r="W44" s="41">
        <f t="shared" si="49"/>
        <v>-1814.5277777777774</v>
      </c>
      <c r="X44" s="1"/>
    </row>
    <row r="45" spans="1:24" x14ac:dyDescent="0.25">
      <c r="A45" s="1"/>
      <c r="B45" s="1"/>
      <c r="C45" s="3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41"/>
      <c r="X45" s="1"/>
    </row>
    <row r="46" spans="1:24" x14ac:dyDescent="0.25">
      <c r="A46" s="1"/>
      <c r="B46" s="12"/>
      <c r="C46" s="40"/>
      <c r="D46" s="9" t="s">
        <v>4</v>
      </c>
      <c r="E46" s="13">
        <f t="shared" ref="E46:V46" si="51">SUM(E42:E44)</f>
        <v>10139.258</v>
      </c>
      <c r="F46" s="13">
        <f t="shared" si="51"/>
        <v>10826.614</v>
      </c>
      <c r="G46" s="13">
        <f t="shared" si="51"/>
        <v>11986.338000000002</v>
      </c>
      <c r="H46" s="13">
        <f t="shared" si="51"/>
        <v>13680.503999999999</v>
      </c>
      <c r="I46" s="13">
        <f t="shared" si="51"/>
        <v>13486.712</v>
      </c>
      <c r="J46" s="13">
        <f t="shared" si="51"/>
        <v>14496.55</v>
      </c>
      <c r="K46" s="13">
        <f t="shared" si="51"/>
        <v>12708.516</v>
      </c>
      <c r="L46" s="13">
        <f t="shared" si="51"/>
        <v>12470.818000000001</v>
      </c>
      <c r="M46" s="13">
        <f t="shared" si="51"/>
        <v>9779.6830000000009</v>
      </c>
      <c r="N46" s="13">
        <f t="shared" si="51"/>
        <v>12837.206000000002</v>
      </c>
      <c r="O46" s="13">
        <f t="shared" si="51"/>
        <v>13922.743999999999</v>
      </c>
      <c r="P46" s="13">
        <f t="shared" si="51"/>
        <v>13422.367</v>
      </c>
      <c r="Q46" s="13">
        <f t="shared" si="51"/>
        <v>13130.922</v>
      </c>
      <c r="R46" s="13">
        <f t="shared" si="51"/>
        <v>13738.036</v>
      </c>
      <c r="S46" s="13">
        <f t="shared" si="51"/>
        <v>16507.142</v>
      </c>
      <c r="T46" s="13">
        <f t="shared" si="51"/>
        <v>15168.387500000001</v>
      </c>
      <c r="U46" s="13">
        <f t="shared" si="51"/>
        <v>18462.094500000003</v>
      </c>
      <c r="V46" s="13">
        <f t="shared" si="51"/>
        <v>20483.663</v>
      </c>
      <c r="W46" s="41">
        <f t="shared" si="49"/>
        <v>13735.975277777778</v>
      </c>
      <c r="X46" s="1"/>
    </row>
    <row r="47" spans="1:24" x14ac:dyDescent="0.25">
      <c r="A47" s="1"/>
      <c r="B47" s="1"/>
      <c r="C47" s="3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41"/>
      <c r="X47" s="1"/>
    </row>
    <row r="48" spans="1:24" x14ac:dyDescent="0.25">
      <c r="A48" s="1"/>
      <c r="B48" s="1"/>
      <c r="C48" s="34" t="s">
        <v>56</v>
      </c>
      <c r="D48" s="6" t="s">
        <v>2</v>
      </c>
      <c r="E48" s="10">
        <f>ROUNDUP((2116581-1986965)/5,0)</f>
        <v>25924</v>
      </c>
      <c r="F48" s="10">
        <f t="shared" ref="F48:H48" si="52">ROUNDUP((2116581-1986965)/5,0)</f>
        <v>25924</v>
      </c>
      <c r="G48" s="10">
        <f t="shared" si="52"/>
        <v>25924</v>
      </c>
      <c r="H48" s="10">
        <f t="shared" si="52"/>
        <v>25924</v>
      </c>
      <c r="I48" s="10">
        <f t="shared" ref="I48:M48" si="53">ROUNDUP((2313328-2116581)/5,0)</f>
        <v>39350</v>
      </c>
      <c r="J48" s="10">
        <f t="shared" si="53"/>
        <v>39350</v>
      </c>
      <c r="K48" s="10">
        <f t="shared" si="53"/>
        <v>39350</v>
      </c>
      <c r="L48" s="10">
        <f t="shared" si="53"/>
        <v>39350</v>
      </c>
      <c r="M48" s="10">
        <f t="shared" si="53"/>
        <v>39350</v>
      </c>
      <c r="N48" s="10">
        <f>ROUNDUP((2463431-2313328)/5,0)</f>
        <v>30021</v>
      </c>
      <c r="O48" s="10">
        <f t="shared" ref="O48" si="54">N48</f>
        <v>30021</v>
      </c>
      <c r="P48" s="10">
        <f t="shared" ref="P48" si="55">O48</f>
        <v>30021</v>
      </c>
      <c r="Q48" s="10">
        <f t="shared" ref="Q48" si="56">P48</f>
        <v>30021</v>
      </c>
      <c r="R48" s="10">
        <f t="shared" ref="R48" si="57">Q48</f>
        <v>30021</v>
      </c>
      <c r="S48" s="10">
        <v>65000</v>
      </c>
      <c r="T48" s="10">
        <v>65000</v>
      </c>
      <c r="U48" s="10">
        <v>65000</v>
      </c>
      <c r="V48" s="10">
        <v>65000</v>
      </c>
      <c r="W48" s="41">
        <f t="shared" si="49"/>
        <v>39475.055555555555</v>
      </c>
      <c r="X48" s="1"/>
    </row>
    <row r="49" spans="1:24" x14ac:dyDescent="0.25">
      <c r="A49" s="1"/>
      <c r="B49" s="1"/>
      <c r="C49" s="34">
        <v>8</v>
      </c>
      <c r="D49" s="6" t="s">
        <v>21</v>
      </c>
      <c r="E49" s="10">
        <f t="shared" ref="E49:V49" si="58">E48/2.5</f>
        <v>10369.6</v>
      </c>
      <c r="F49" s="10">
        <f t="shared" si="58"/>
        <v>10369.6</v>
      </c>
      <c r="G49" s="10">
        <f t="shared" si="58"/>
        <v>10369.6</v>
      </c>
      <c r="H49" s="10">
        <f t="shared" si="58"/>
        <v>10369.6</v>
      </c>
      <c r="I49" s="10">
        <f t="shared" si="58"/>
        <v>15740</v>
      </c>
      <c r="J49" s="10">
        <f t="shared" si="58"/>
        <v>15740</v>
      </c>
      <c r="K49" s="10">
        <f t="shared" si="58"/>
        <v>15740</v>
      </c>
      <c r="L49" s="10">
        <f t="shared" si="58"/>
        <v>15740</v>
      </c>
      <c r="M49" s="10">
        <f t="shared" si="58"/>
        <v>15740</v>
      </c>
      <c r="N49" s="10">
        <f t="shared" si="58"/>
        <v>12008.4</v>
      </c>
      <c r="O49" s="10">
        <f t="shared" si="58"/>
        <v>12008.4</v>
      </c>
      <c r="P49" s="10">
        <f t="shared" si="58"/>
        <v>12008.4</v>
      </c>
      <c r="Q49" s="10">
        <f t="shared" si="58"/>
        <v>12008.4</v>
      </c>
      <c r="R49" s="10">
        <f t="shared" si="58"/>
        <v>12008.4</v>
      </c>
      <c r="S49" s="10">
        <f t="shared" si="58"/>
        <v>26000</v>
      </c>
      <c r="T49" s="10">
        <f t="shared" si="58"/>
        <v>26000</v>
      </c>
      <c r="U49" s="10">
        <f t="shared" si="58"/>
        <v>26000</v>
      </c>
      <c r="V49" s="10">
        <f t="shared" si="58"/>
        <v>26000</v>
      </c>
      <c r="W49" s="41">
        <f t="shared" si="49"/>
        <v>15790.02222222222</v>
      </c>
      <c r="X49" s="1"/>
    </row>
    <row r="50" spans="1:24" x14ac:dyDescent="0.25">
      <c r="A50" s="1"/>
      <c r="B50" s="1"/>
      <c r="C50" s="34"/>
      <c r="D50" s="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41"/>
      <c r="X50" s="1"/>
    </row>
    <row r="51" spans="1:24" x14ac:dyDescent="0.25">
      <c r="A51" s="1"/>
      <c r="B51" s="1"/>
      <c r="C51" s="34" t="s">
        <v>57</v>
      </c>
      <c r="D51" s="6" t="s">
        <v>30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10000/2</f>
        <v>5000</v>
      </c>
      <c r="V51" s="10">
        <f>10000/2</f>
        <v>5000</v>
      </c>
      <c r="W51" s="41"/>
      <c r="X51" s="1"/>
    </row>
    <row r="52" spans="1:24" x14ac:dyDescent="0.25">
      <c r="A52" s="1"/>
      <c r="B52" s="1"/>
      <c r="C52" s="34"/>
      <c r="D52" s="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7"/>
      <c r="X52" s="1"/>
    </row>
    <row r="53" spans="1:24" x14ac:dyDescent="0.25">
      <c r="A53" s="1"/>
      <c r="B53" s="1"/>
      <c r="C53" s="34"/>
      <c r="D53" s="6" t="s">
        <v>3</v>
      </c>
      <c r="E53" s="35">
        <f t="shared" ref="E53:V53" si="59">E46-E49-E51</f>
        <v>-230.34200000000055</v>
      </c>
      <c r="F53" s="35">
        <f t="shared" si="59"/>
        <v>457.01399999999921</v>
      </c>
      <c r="G53" s="35">
        <f t="shared" si="59"/>
        <v>1616.7380000000012</v>
      </c>
      <c r="H53" s="35">
        <f t="shared" si="59"/>
        <v>3310.9039999999986</v>
      </c>
      <c r="I53" s="35">
        <f t="shared" si="59"/>
        <v>-2253.2880000000005</v>
      </c>
      <c r="J53" s="35">
        <f t="shared" si="59"/>
        <v>-1243.4500000000007</v>
      </c>
      <c r="K53" s="35">
        <f t="shared" si="59"/>
        <v>-3031.4840000000004</v>
      </c>
      <c r="L53" s="35">
        <f t="shared" si="59"/>
        <v>-3269.1819999999989</v>
      </c>
      <c r="M53" s="35">
        <f t="shared" si="59"/>
        <v>-5960.3169999999991</v>
      </c>
      <c r="N53" s="35">
        <f t="shared" si="59"/>
        <v>828.80600000000231</v>
      </c>
      <c r="O53" s="35">
        <f t="shared" si="59"/>
        <v>1914.3439999999991</v>
      </c>
      <c r="P53" s="35">
        <f t="shared" si="59"/>
        <v>1413.9670000000006</v>
      </c>
      <c r="Q53" s="35">
        <f t="shared" si="59"/>
        <v>1122.5220000000008</v>
      </c>
      <c r="R53" s="35">
        <f t="shared" si="59"/>
        <v>1729.6360000000004</v>
      </c>
      <c r="S53" s="35">
        <f t="shared" si="59"/>
        <v>-9492.8580000000002</v>
      </c>
      <c r="T53" s="35">
        <f t="shared" si="59"/>
        <v>-10831.612499999999</v>
      </c>
      <c r="U53" s="35">
        <f t="shared" si="59"/>
        <v>-12537.905499999997</v>
      </c>
      <c r="V53" s="35">
        <f t="shared" si="59"/>
        <v>-10516.337</v>
      </c>
      <c r="W53" s="41">
        <f t="shared" si="49"/>
        <v>-2609.6024999999995</v>
      </c>
      <c r="X53" s="1"/>
    </row>
    <row r="54" spans="1:24" x14ac:dyDescent="0.25">
      <c r="A54" s="1"/>
      <c r="B54" s="1"/>
      <c r="C54" s="1"/>
      <c r="D54" s="6"/>
      <c r="E54" s="20">
        <f t="shared" ref="E54:V54" si="60">E40</f>
        <v>2003</v>
      </c>
      <c r="F54" s="20">
        <f t="shared" si="60"/>
        <v>2004</v>
      </c>
      <c r="G54" s="20">
        <f t="shared" si="60"/>
        <v>2005</v>
      </c>
      <c r="H54" s="20">
        <f t="shared" si="60"/>
        <v>2006</v>
      </c>
      <c r="I54" s="20">
        <f t="shared" si="60"/>
        <v>2007</v>
      </c>
      <c r="J54" s="20">
        <f t="shared" si="60"/>
        <v>2008</v>
      </c>
      <c r="K54" s="20">
        <f t="shared" si="60"/>
        <v>2009</v>
      </c>
      <c r="L54" s="20">
        <f t="shared" si="60"/>
        <v>2010</v>
      </c>
      <c r="M54" s="20">
        <f t="shared" si="60"/>
        <v>2011</v>
      </c>
      <c r="N54" s="20">
        <f t="shared" si="60"/>
        <v>2012</v>
      </c>
      <c r="O54" s="20">
        <f t="shared" si="60"/>
        <v>2013</v>
      </c>
      <c r="P54" s="20">
        <f t="shared" si="60"/>
        <v>2014</v>
      </c>
      <c r="Q54" s="20">
        <f t="shared" si="60"/>
        <v>2015</v>
      </c>
      <c r="R54" s="20">
        <f t="shared" si="60"/>
        <v>2016</v>
      </c>
      <c r="S54" s="20">
        <f t="shared" si="60"/>
        <v>2017</v>
      </c>
      <c r="T54" s="20" t="str">
        <f t="shared" si="60"/>
        <v>2018F</v>
      </c>
      <c r="U54" s="20" t="str">
        <f t="shared" si="60"/>
        <v>2019F</v>
      </c>
      <c r="V54" s="20" t="str">
        <f t="shared" si="60"/>
        <v>2020F</v>
      </c>
      <c r="W54" s="7"/>
      <c r="X54" s="1"/>
    </row>
    <row r="55" spans="1:24" x14ac:dyDescent="0.25">
      <c r="A55" s="1"/>
      <c r="B55" s="1"/>
      <c r="C55" s="1"/>
      <c r="D55" s="11" t="s">
        <v>29</v>
      </c>
      <c r="E55" s="35">
        <f>E53</f>
        <v>-230.34200000000055</v>
      </c>
      <c r="F55" s="35">
        <f>E55+F53</f>
        <v>226.67199999999866</v>
      </c>
      <c r="G55" s="35">
        <f t="shared" ref="G55:V55" si="61">F55+G53</f>
        <v>1843.4099999999999</v>
      </c>
      <c r="H55" s="35">
        <f t="shared" si="61"/>
        <v>5154.3139999999985</v>
      </c>
      <c r="I55" s="35">
        <f t="shared" si="61"/>
        <v>2901.025999999998</v>
      </c>
      <c r="J55" s="35">
        <f t="shared" si="61"/>
        <v>1657.5759999999973</v>
      </c>
      <c r="K55" s="35">
        <f t="shared" si="61"/>
        <v>-1373.9080000000031</v>
      </c>
      <c r="L55" s="35">
        <f t="shared" si="61"/>
        <v>-4643.090000000002</v>
      </c>
      <c r="M55" s="35">
        <f t="shared" si="61"/>
        <v>-10603.407000000001</v>
      </c>
      <c r="N55" s="35">
        <f t="shared" si="61"/>
        <v>-9774.6009999999987</v>
      </c>
      <c r="O55" s="35">
        <f t="shared" si="61"/>
        <v>-7860.2569999999996</v>
      </c>
      <c r="P55" s="35">
        <f t="shared" si="61"/>
        <v>-6446.2899999999991</v>
      </c>
      <c r="Q55" s="35">
        <f t="shared" si="61"/>
        <v>-5323.7679999999982</v>
      </c>
      <c r="R55" s="35">
        <f t="shared" si="61"/>
        <v>-3594.1319999999978</v>
      </c>
      <c r="S55" s="35">
        <f t="shared" si="61"/>
        <v>-13086.989999999998</v>
      </c>
      <c r="T55" s="35">
        <f t="shared" si="61"/>
        <v>-23918.602499999997</v>
      </c>
      <c r="U55" s="35">
        <f t="shared" si="61"/>
        <v>-36456.507999999994</v>
      </c>
      <c r="V55" s="35">
        <f t="shared" si="61"/>
        <v>-46972.844999999994</v>
      </c>
      <c r="W55" s="35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 t="s">
        <v>9</v>
      </c>
      <c r="Q57" s="27">
        <v>960895</v>
      </c>
      <c r="R57" s="27">
        <f>Q57+R49</f>
        <v>972903.4</v>
      </c>
      <c r="S57" s="27">
        <f>R57+S49</f>
        <v>998903.4</v>
      </c>
      <c r="T57" s="27">
        <f>S57+T49</f>
        <v>1024903.4</v>
      </c>
      <c r="U57" s="27">
        <f>T57+U49</f>
        <v>1050903.3999999999</v>
      </c>
      <c r="V57" s="27">
        <f>U57+V49</f>
        <v>1076903.3999999999</v>
      </c>
      <c r="W57" s="28"/>
      <c r="X57" s="1"/>
    </row>
    <row r="58" spans="1:24" x14ac:dyDescent="0.25">
      <c r="A58" s="1"/>
      <c r="B58" s="1"/>
      <c r="C58" s="1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 t="s">
        <v>22</v>
      </c>
      <c r="Q58" s="32">
        <f t="shared" ref="Q58:V58" si="62">Q55/Q57</f>
        <v>-5.5404263733290302E-3</v>
      </c>
      <c r="R58" s="32">
        <f t="shared" si="62"/>
        <v>-3.694233158194326E-3</v>
      </c>
      <c r="S58" s="32">
        <f t="shared" si="62"/>
        <v>-1.3101356948029207E-2</v>
      </c>
      <c r="T58" s="32">
        <f t="shared" si="62"/>
        <v>-2.3337421360881423E-2</v>
      </c>
      <c r="U58" s="32">
        <f t="shared" si="62"/>
        <v>-3.4690636646527169E-2</v>
      </c>
      <c r="V58" s="32">
        <f t="shared" si="62"/>
        <v>-4.3618438756902425E-2</v>
      </c>
      <c r="W58" s="33"/>
      <c r="X58" s="1"/>
    </row>
    <row r="59" spans="1:24" x14ac:dyDescent="0.25">
      <c r="A59" s="1"/>
      <c r="B59" s="1"/>
      <c r="C59" s="1"/>
      <c r="D59" s="14" t="s">
        <v>23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"/>
    </row>
    <row r="60" spans="1:24" x14ac:dyDescent="0.25">
      <c r="A60" s="1"/>
      <c r="B60" s="15">
        <v>1</v>
      </c>
      <c r="C60" s="15" t="s">
        <v>12</v>
      </c>
      <c r="D60" s="15" t="s">
        <v>17</v>
      </c>
      <c r="E60" s="15"/>
      <c r="F60" s="15"/>
      <c r="G60" s="15"/>
      <c r="H60" s="16" t="s">
        <v>10</v>
      </c>
      <c r="I60" s="15" t="s">
        <v>16</v>
      </c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5">
        <v>2</v>
      </c>
      <c r="C61" s="15" t="s">
        <v>12</v>
      </c>
      <c r="D61" s="43" t="s">
        <v>14</v>
      </c>
      <c r="E61" s="43"/>
      <c r="F61" s="43"/>
      <c r="G61" s="43"/>
      <c r="H61" s="15"/>
      <c r="I61" s="15" t="s">
        <v>15</v>
      </c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5">
        <v>3</v>
      </c>
      <c r="C62" s="15" t="s">
        <v>12</v>
      </c>
      <c r="D62" s="15" t="s">
        <v>18</v>
      </c>
      <c r="E62" s="15"/>
      <c r="F62" s="15"/>
      <c r="G62" s="15"/>
      <c r="H62" s="16" t="s">
        <v>10</v>
      </c>
      <c r="I62" s="15" t="s">
        <v>16</v>
      </c>
      <c r="J62" s="1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5">
        <v>4</v>
      </c>
      <c r="C63" s="15" t="s">
        <v>12</v>
      </c>
      <c r="D63" s="43" t="s">
        <v>25</v>
      </c>
      <c r="E63" s="43"/>
      <c r="F63" s="43"/>
      <c r="G63" s="43"/>
      <c r="H63" s="21" t="s">
        <v>10</v>
      </c>
      <c r="I63" s="15" t="s">
        <v>38</v>
      </c>
      <c r="J63" s="15"/>
      <c r="K63" s="1"/>
      <c r="L63" s="1"/>
      <c r="M63" s="1"/>
      <c r="N63" s="1"/>
      <c r="O63" s="1"/>
      <c r="P63" s="1"/>
      <c r="Q63" s="1"/>
      <c r="R63" s="1"/>
      <c r="S63" s="23"/>
      <c r="T63" s="1"/>
      <c r="U63" s="1"/>
      <c r="V63" s="1"/>
      <c r="W63" s="1"/>
      <c r="X63" s="1"/>
    </row>
    <row r="64" spans="1:24" ht="45.95" customHeight="1" x14ac:dyDescent="0.25">
      <c r="A64" s="1"/>
      <c r="B64" s="15">
        <v>5</v>
      </c>
      <c r="C64" s="15" t="s">
        <v>12</v>
      </c>
      <c r="D64" s="43" t="s">
        <v>31</v>
      </c>
      <c r="E64" s="43"/>
      <c r="F64" s="43"/>
      <c r="G64" s="43"/>
      <c r="H64" s="16" t="s">
        <v>10</v>
      </c>
      <c r="I64" s="15" t="s">
        <v>34</v>
      </c>
      <c r="J64" s="15"/>
      <c r="K64" s="1"/>
      <c r="L64" s="1"/>
      <c r="M64" s="1"/>
      <c r="N64" s="1"/>
      <c r="O64" s="1"/>
      <c r="P64" s="1"/>
      <c r="Q64" s="1"/>
      <c r="R64" s="1"/>
      <c r="S64" s="23"/>
      <c r="T64" s="1"/>
      <c r="U64" s="1"/>
      <c r="V64" s="1"/>
      <c r="W64" s="1"/>
      <c r="X64" s="1"/>
    </row>
    <row r="65" spans="1:25" ht="14.45" customHeight="1" x14ac:dyDescent="0.25">
      <c r="A65" s="1"/>
      <c r="B65" s="15">
        <v>6</v>
      </c>
      <c r="C65" s="15" t="s">
        <v>12</v>
      </c>
      <c r="D65" s="43" t="s">
        <v>55</v>
      </c>
      <c r="E65" s="43"/>
      <c r="F65" s="43"/>
      <c r="G65" s="43"/>
      <c r="H65" s="16" t="s">
        <v>10</v>
      </c>
      <c r="I65" s="15" t="s">
        <v>26</v>
      </c>
      <c r="J65" s="15"/>
      <c r="K65" s="1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5" ht="21.95" customHeight="1" x14ac:dyDescent="0.25">
      <c r="A66" s="1"/>
      <c r="B66" s="15">
        <v>7</v>
      </c>
      <c r="C66" s="15" t="s">
        <v>12</v>
      </c>
      <c r="D66" s="43" t="s">
        <v>61</v>
      </c>
      <c r="E66" s="43"/>
      <c r="F66" s="43"/>
      <c r="G66" s="43"/>
      <c r="H66" s="39" t="s">
        <v>10</v>
      </c>
      <c r="I66" s="15" t="s">
        <v>60</v>
      </c>
      <c r="J66" s="15"/>
      <c r="K66" s="1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5" x14ac:dyDescent="0.25">
      <c r="A67" s="1"/>
      <c r="B67" s="15">
        <v>8</v>
      </c>
      <c r="C67" s="15" t="s">
        <v>12</v>
      </c>
      <c r="D67" s="15" t="s">
        <v>13</v>
      </c>
      <c r="E67" s="15"/>
      <c r="F67" s="15"/>
      <c r="G67" s="15"/>
      <c r="H67" s="16" t="s">
        <v>10</v>
      </c>
      <c r="I67" s="15" t="s">
        <v>11</v>
      </c>
      <c r="J67" s="1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5" ht="30.95" customHeight="1" x14ac:dyDescent="0.25">
      <c r="A68" s="1"/>
      <c r="B68" s="15">
        <v>9</v>
      </c>
      <c r="C68" s="15" t="s">
        <v>12</v>
      </c>
      <c r="D68" s="43" t="s">
        <v>36</v>
      </c>
      <c r="E68" s="43"/>
      <c r="F68" s="43"/>
      <c r="G68" s="43"/>
      <c r="H68" s="16"/>
      <c r="I68" s="15" t="s">
        <v>34</v>
      </c>
      <c r="J68" s="1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5" x14ac:dyDescent="0.25">
      <c r="A69" s="1"/>
      <c r="B69" s="15">
        <v>10</v>
      </c>
      <c r="C69" s="15" t="s">
        <v>12</v>
      </c>
      <c r="D69" s="15" t="s">
        <v>35</v>
      </c>
      <c r="E69" s="15"/>
      <c r="F69" s="15"/>
      <c r="G69" s="15"/>
      <c r="H69" s="16" t="s">
        <v>10</v>
      </c>
      <c r="I69" s="15" t="s">
        <v>33</v>
      </c>
      <c r="J69" s="1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5" x14ac:dyDescent="0.25">
      <c r="A70" s="1"/>
      <c r="B70" s="15"/>
      <c r="C70" s="15"/>
      <c r="D70" s="1"/>
      <c r="E70" s="1"/>
      <c r="F70" s="1"/>
      <c r="G70" s="1"/>
      <c r="H70" s="1"/>
      <c r="I70" s="1"/>
      <c r="J70" s="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5" x14ac:dyDescent="0.25">
      <c r="A71" s="1"/>
      <c r="B71" s="15"/>
      <c r="C71" s="15"/>
      <c r="D71" s="1"/>
      <c r="E71" s="1"/>
      <c r="F71" s="1"/>
      <c r="G71" s="1"/>
      <c r="H71" s="1"/>
      <c r="I71" s="1"/>
      <c r="J71" s="1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5" x14ac:dyDescent="0.25">
      <c r="A72" s="1"/>
      <c r="B72" s="15"/>
      <c r="C72" s="15"/>
      <c r="D72" s="15"/>
      <c r="E72" s="15"/>
      <c r="F72" s="15"/>
      <c r="G72" s="15"/>
      <c r="H72" s="16"/>
      <c r="I72" s="15"/>
      <c r="J72" s="1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5" x14ac:dyDescent="0.25">
      <c r="A73" s="1"/>
      <c r="B73" s="15"/>
      <c r="C73" s="15"/>
      <c r="D73" s="15"/>
      <c r="E73" s="15"/>
      <c r="F73" s="15"/>
      <c r="G73" s="15"/>
      <c r="H73" s="16"/>
      <c r="I73" s="15"/>
      <c r="J73" s="1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5" ht="22.5" x14ac:dyDescent="0.45">
      <c r="A74" s="1"/>
      <c r="B74" s="1"/>
      <c r="C74" s="1"/>
      <c r="D74" s="2" t="s">
        <v>32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5" x14ac:dyDescent="0.25">
      <c r="A75" s="36"/>
      <c r="B75" s="36"/>
      <c r="C75" s="36"/>
      <c r="D75" s="3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1"/>
      <c r="X75" s="1"/>
    </row>
    <row r="76" spans="1:25" ht="32.25" customHeight="1" x14ac:dyDescent="0.25">
      <c r="A76" s="36"/>
      <c r="B76" s="36"/>
      <c r="C76" s="36"/>
      <c r="D76" s="22" t="s">
        <v>52</v>
      </c>
      <c r="E76" s="5">
        <v>2003</v>
      </c>
      <c r="F76" s="5">
        <v>2004</v>
      </c>
      <c r="G76" s="5">
        <v>2005</v>
      </c>
      <c r="H76" s="5">
        <v>2006</v>
      </c>
      <c r="I76" s="5">
        <v>2007</v>
      </c>
      <c r="J76" s="5">
        <v>2008</v>
      </c>
      <c r="K76" s="5">
        <v>2009</v>
      </c>
      <c r="L76" s="5">
        <v>2010</v>
      </c>
      <c r="M76" s="5">
        <v>2011</v>
      </c>
      <c r="N76" s="5">
        <v>2012</v>
      </c>
      <c r="O76" s="5">
        <v>2013</v>
      </c>
      <c r="P76" s="5">
        <v>2014</v>
      </c>
      <c r="Q76" s="5">
        <v>2015</v>
      </c>
      <c r="R76" s="5">
        <v>2016</v>
      </c>
      <c r="S76" s="5">
        <v>2017</v>
      </c>
      <c r="T76" s="5" t="s">
        <v>6</v>
      </c>
      <c r="U76" s="5" t="s">
        <v>7</v>
      </c>
      <c r="V76" s="5" t="s">
        <v>8</v>
      </c>
      <c r="W76" s="1"/>
      <c r="X76" s="1"/>
    </row>
    <row r="77" spans="1:25" x14ac:dyDescent="0.25">
      <c r="A77" s="36"/>
      <c r="B77" s="36"/>
      <c r="C77" s="36"/>
      <c r="D77" s="6" t="str">
        <f>D8</f>
        <v>A. Most Likely Growth Rate - Unmet Demand Forecast</v>
      </c>
      <c r="E77" s="35">
        <f t="shared" ref="E77:V77" si="63">ROUNDUP(E23/100,0)*100</f>
        <v>-300</v>
      </c>
      <c r="F77" s="35">
        <f t="shared" si="63"/>
        <v>300</v>
      </c>
      <c r="G77" s="35">
        <f t="shared" si="63"/>
        <v>1900</v>
      </c>
      <c r="H77" s="35">
        <f t="shared" si="63"/>
        <v>5200</v>
      </c>
      <c r="I77" s="35">
        <f t="shared" si="63"/>
        <v>3000</v>
      </c>
      <c r="J77" s="35">
        <f t="shared" si="63"/>
        <v>1700</v>
      </c>
      <c r="K77" s="35">
        <f t="shared" si="63"/>
        <v>-1400</v>
      </c>
      <c r="L77" s="35">
        <f t="shared" si="63"/>
        <v>-4700</v>
      </c>
      <c r="M77" s="35">
        <f t="shared" si="63"/>
        <v>-10700</v>
      </c>
      <c r="N77" s="35">
        <f t="shared" si="63"/>
        <v>-9800</v>
      </c>
      <c r="O77" s="35">
        <f t="shared" si="63"/>
        <v>-7900</v>
      </c>
      <c r="P77" s="35">
        <f t="shared" si="63"/>
        <v>-6500</v>
      </c>
      <c r="Q77" s="35">
        <f t="shared" si="63"/>
        <v>-5400</v>
      </c>
      <c r="R77" s="35">
        <f t="shared" si="63"/>
        <v>-3600</v>
      </c>
      <c r="S77" s="35">
        <f t="shared" si="63"/>
        <v>-13100</v>
      </c>
      <c r="T77" s="35">
        <f t="shared" si="63"/>
        <v>-24000</v>
      </c>
      <c r="U77" s="35">
        <f t="shared" si="63"/>
        <v>-31500</v>
      </c>
      <c r="V77" s="35">
        <f t="shared" si="63"/>
        <v>-37000</v>
      </c>
      <c r="W77" s="1"/>
      <c r="X77" s="1"/>
    </row>
    <row r="78" spans="1:25" x14ac:dyDescent="0.25">
      <c r="A78" s="36"/>
      <c r="B78" s="36"/>
      <c r="C78" s="36"/>
      <c r="D78" s="6" t="str">
        <f>D38</f>
        <v>B. Most Likely Growth Rate - Unmet Demand Forecast plus units for a 3% vacancy rate</v>
      </c>
      <c r="E78" s="35">
        <f t="shared" ref="E78:V78" si="64">ROUNDUP(E55/100,0)*100</f>
        <v>-300</v>
      </c>
      <c r="F78" s="35">
        <f t="shared" si="64"/>
        <v>300</v>
      </c>
      <c r="G78" s="35">
        <f t="shared" si="64"/>
        <v>1900</v>
      </c>
      <c r="H78" s="35">
        <f t="shared" si="64"/>
        <v>5200</v>
      </c>
      <c r="I78" s="35">
        <f t="shared" si="64"/>
        <v>3000</v>
      </c>
      <c r="J78" s="35">
        <f t="shared" si="64"/>
        <v>1700</v>
      </c>
      <c r="K78" s="35">
        <f t="shared" si="64"/>
        <v>-1400</v>
      </c>
      <c r="L78" s="35">
        <f t="shared" si="64"/>
        <v>-4700</v>
      </c>
      <c r="M78" s="35">
        <f t="shared" si="64"/>
        <v>-10700</v>
      </c>
      <c r="N78" s="35">
        <f t="shared" si="64"/>
        <v>-9800</v>
      </c>
      <c r="O78" s="35">
        <f t="shared" si="64"/>
        <v>-7900</v>
      </c>
      <c r="P78" s="35">
        <f t="shared" si="64"/>
        <v>-6500</v>
      </c>
      <c r="Q78" s="35">
        <f t="shared" si="64"/>
        <v>-5400</v>
      </c>
      <c r="R78" s="35">
        <f t="shared" si="64"/>
        <v>-3600</v>
      </c>
      <c r="S78" s="35">
        <f t="shared" si="64"/>
        <v>-13100</v>
      </c>
      <c r="T78" s="35">
        <f t="shared" si="64"/>
        <v>-24000</v>
      </c>
      <c r="U78" s="35">
        <f t="shared" si="64"/>
        <v>-36500</v>
      </c>
      <c r="V78" s="35">
        <f t="shared" si="64"/>
        <v>-47000</v>
      </c>
      <c r="W78" s="1"/>
      <c r="X78" s="1"/>
    </row>
    <row r="79" spans="1:2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2.5" x14ac:dyDescent="0.45">
      <c r="A105" s="1"/>
      <c r="B105" s="1"/>
      <c r="C105" s="1"/>
      <c r="D105" s="2" t="s">
        <v>49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9" x14ac:dyDescent="0.25">
      <c r="A106" s="1"/>
      <c r="B106" s="1"/>
      <c r="C106" s="1"/>
      <c r="D106" s="4"/>
      <c r="E106" s="19" t="s">
        <v>47</v>
      </c>
      <c r="F106" s="19" t="s">
        <v>41</v>
      </c>
      <c r="G106" s="19" t="s">
        <v>40</v>
      </c>
      <c r="H106" s="19" t="s">
        <v>39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34" t="s">
        <v>44</v>
      </c>
      <c r="D107" s="6" t="s">
        <v>2</v>
      </c>
      <c r="E107" s="10"/>
      <c r="F107" s="10">
        <v>35000</v>
      </c>
      <c r="G107" s="10">
        <v>65000</v>
      </c>
      <c r="H107" s="10">
        <f>G107*1.1</f>
        <v>71500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6" t="s">
        <v>58</v>
      </c>
      <c r="E108" s="38"/>
      <c r="F108" s="10">
        <f>F107/2.5</f>
        <v>14000</v>
      </c>
      <c r="G108" s="10">
        <f t="shared" ref="G108:H108" si="65">G107/2.5</f>
        <v>26000</v>
      </c>
      <c r="H108" s="10">
        <f t="shared" si="65"/>
        <v>28600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6"/>
      <c r="E109" s="10"/>
      <c r="F109" s="10"/>
      <c r="G109" s="10"/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>
        <v>4</v>
      </c>
      <c r="D110" s="6" t="s">
        <v>24</v>
      </c>
      <c r="E110" s="37">
        <v>0.2</v>
      </c>
      <c r="F110" s="10">
        <f>F114*$E$110</f>
        <v>4000</v>
      </c>
      <c r="G110" s="10">
        <f>G114*$E$110</f>
        <v>7428.5714285714294</v>
      </c>
      <c r="H110" s="10">
        <f>H114*$E$110</f>
        <v>8171.4285714285725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>
        <v>5</v>
      </c>
      <c r="D111" s="6" t="s">
        <v>59</v>
      </c>
      <c r="E111" s="37">
        <v>0.1</v>
      </c>
      <c r="F111" s="10">
        <f>F114*$E$111</f>
        <v>2000</v>
      </c>
      <c r="G111" s="10">
        <f>G114*$E$111</f>
        <v>3714.2857142857147</v>
      </c>
      <c r="H111" s="10">
        <f>H114*$E$111</f>
        <v>4085.7142857142862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6" t="s">
        <v>48</v>
      </c>
      <c r="E112" s="37">
        <f>SUM(E110:E111)</f>
        <v>0.30000000000000004</v>
      </c>
      <c r="F112" s="10">
        <f t="shared" ref="F112:H112" si="66">SUM(F110:F111)</f>
        <v>6000</v>
      </c>
      <c r="G112" s="10">
        <f t="shared" si="66"/>
        <v>11142.857142857145</v>
      </c>
      <c r="H112" s="10">
        <f t="shared" si="66"/>
        <v>12257.142857142859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6"/>
      <c r="E113" s="10"/>
      <c r="F113" s="10"/>
      <c r="G113" s="10"/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9" t="s">
        <v>66</v>
      </c>
      <c r="E114" s="8"/>
      <c r="F114" s="8">
        <f>F108/(1-$E$112)</f>
        <v>20000</v>
      </c>
      <c r="G114" s="8">
        <f>G108/(1-$E$112)</f>
        <v>37142.857142857145</v>
      </c>
      <c r="H114" s="8">
        <f>H108/(1-$E$112)</f>
        <v>40857.142857142862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4" t="s">
        <v>23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>
        <v>1</v>
      </c>
      <c r="C117" s="1" t="s">
        <v>12</v>
      </c>
      <c r="D117" s="43" t="s">
        <v>43</v>
      </c>
      <c r="E117" s="43"/>
      <c r="F117" s="43"/>
      <c r="G117" s="43"/>
      <c r="H117" s="16" t="s">
        <v>10</v>
      </c>
      <c r="I117" s="15" t="s">
        <v>26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>
        <v>2</v>
      </c>
      <c r="C118" s="1" t="s">
        <v>12</v>
      </c>
      <c r="D118" s="43" t="s">
        <v>64</v>
      </c>
      <c r="E118" s="43"/>
      <c r="F118" s="43"/>
      <c r="G118" s="43"/>
      <c r="H118" s="42" t="s">
        <v>10</v>
      </c>
      <c r="I118" s="15" t="s">
        <v>60</v>
      </c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>
        <v>3</v>
      </c>
      <c r="C119" s="1" t="s">
        <v>12</v>
      </c>
      <c r="D119" s="43" t="s">
        <v>65</v>
      </c>
      <c r="E119" s="43"/>
      <c r="F119" s="43"/>
      <c r="G119" s="43"/>
      <c r="H119" s="42" t="s">
        <v>10</v>
      </c>
      <c r="I119" s="15" t="s">
        <v>60</v>
      </c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5">
        <v>4</v>
      </c>
      <c r="C120" s="15" t="s">
        <v>12</v>
      </c>
      <c r="D120" s="43" t="s">
        <v>25</v>
      </c>
      <c r="E120" s="43"/>
      <c r="F120" s="43"/>
      <c r="G120" s="43"/>
      <c r="H120" s="16" t="s">
        <v>10</v>
      </c>
      <c r="I120" s="15" t="s">
        <v>38</v>
      </c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5">
        <v>5</v>
      </c>
      <c r="C121" s="15" t="s">
        <v>12</v>
      </c>
      <c r="D121" s="43" t="s">
        <v>20</v>
      </c>
      <c r="E121" s="43"/>
      <c r="F121" s="43"/>
      <c r="G121" s="43"/>
      <c r="H121" s="16" t="s">
        <v>10</v>
      </c>
      <c r="I121" s="15" t="s">
        <v>34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</sheetData>
  <mergeCells count="16">
    <mergeCell ref="D119:G119"/>
    <mergeCell ref="D68:G68"/>
    <mergeCell ref="D121:G121"/>
    <mergeCell ref="D29:G29"/>
    <mergeCell ref="D32:G32"/>
    <mergeCell ref="D33:G33"/>
    <mergeCell ref="D31:G31"/>
    <mergeCell ref="D120:G120"/>
    <mergeCell ref="D117:G117"/>
    <mergeCell ref="D61:G61"/>
    <mergeCell ref="D63:G63"/>
    <mergeCell ref="D34:G34"/>
    <mergeCell ref="D66:G66"/>
    <mergeCell ref="D64:G64"/>
    <mergeCell ref="D65:G65"/>
    <mergeCell ref="D118:G118"/>
  </mergeCells>
  <hyperlinks>
    <hyperlink ref="H28" r:id="rId1" xr:uid="{00000000-0004-0000-0000-000005000000}"/>
    <hyperlink ref="H30" r:id="rId2" xr:uid="{00000000-0004-0000-0000-000006000000}"/>
    <hyperlink ref="H35" r:id="rId3" xr:uid="{00000000-0004-0000-0000-000007000000}"/>
    <hyperlink ref="H32" r:id="rId4" xr:uid="{00000000-0004-0000-0000-000008000000}"/>
    <hyperlink ref="H31" r:id="rId5" xr:uid="{00000000-0004-0000-0000-00000A000000}"/>
    <hyperlink ref="H120" r:id="rId6" xr:uid="{00000000-0004-0000-0000-00000B000000}"/>
    <hyperlink ref="H33" r:id="rId7" xr:uid="{00000000-0004-0000-0000-00000C000000}"/>
    <hyperlink ref="H60" r:id="rId8" xr:uid="{DC58C5C2-97C6-4174-96F9-0D4DA2872918}"/>
    <hyperlink ref="H62" r:id="rId9" xr:uid="{4261CCB4-3D7D-4676-8452-74264C449DBE}"/>
    <hyperlink ref="H67" r:id="rId10" xr:uid="{AC5ED238-236D-497C-A56E-53B0C2FC3A7E}"/>
    <hyperlink ref="H64" r:id="rId11" xr:uid="{9040FCE3-7ACE-4462-B773-81D8011BDDCB}"/>
    <hyperlink ref="H63" r:id="rId12" xr:uid="{8D299045-6DB4-4C03-B810-FA9D45D012A3}"/>
    <hyperlink ref="H69" r:id="rId13" xr:uid="{1AA98F7D-1A84-41FD-B8A1-E476E7C082A7}"/>
    <hyperlink ref="H117:H119" r:id="rId14" display="Link" xr:uid="{67A75155-332F-4650-9F44-3373913E88A7}"/>
    <hyperlink ref="H121" r:id="rId15" xr:uid="{F3A7059B-A22C-44AD-8BBA-597EACD50964}"/>
    <hyperlink ref="H65" r:id="rId16" xr:uid="{0F063F99-DA9E-436C-9F60-5C381D6B3B82}"/>
    <hyperlink ref="H66" r:id="rId17" display="https://council.vancouver.ca/20171128/documents/rr1presentation.pdf" xr:uid="{A0996BCF-10E3-4841-BB49-9E73405CB351}"/>
    <hyperlink ref="H34" r:id="rId18" display="https://council.vancouver.ca/20171128/documents/rr1presentation.pdf" xr:uid="{5E59DD1B-7135-4C04-A961-2FCC59B9A53D}"/>
    <hyperlink ref="H118" r:id="rId19" display="https://council.vancouver.ca/20171128/documents/rr1presentation.pdf" xr:uid="{345F5E7B-01D6-46A0-A67D-00CECB041BF5}"/>
    <hyperlink ref="H119" r:id="rId20" display="https://council.vancouver.ca/20171128/documents/rr1presentation.pdf" xr:uid="{0FDCD3F1-C660-47F4-B277-0224C419720E}"/>
  </hyperlinks>
  <pageMargins left="0.25" right="0.25" top="0.75" bottom="0.75" header="0.3" footer="0.3"/>
  <pageSetup scale="51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Unmet Demand</vt:lpstr>
    </vt:vector>
  </TitlesOfParts>
  <Company>Mortgage Sandbox Advisor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Latent Demand</dc:subject>
  <dc:creator>David Stroud</dc:creator>
  <cp:keywords>Supply Myth Latent Demand</cp:keywords>
  <cp:lastModifiedBy>David Stroud</cp:lastModifiedBy>
  <cp:lastPrinted>2018-06-17T01:06:13Z</cp:lastPrinted>
  <dcterms:created xsi:type="dcterms:W3CDTF">2018-06-13T16:51:30Z</dcterms:created>
  <dcterms:modified xsi:type="dcterms:W3CDTF">2018-08-10T17:51:15Z</dcterms:modified>
</cp:coreProperties>
</file>